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atrano\Downloads\"/>
    </mc:Choice>
  </mc:AlternateContent>
  <xr:revisionPtr revIDLastSave="0" documentId="13_ncr:1_{C61506D3-040A-4206-A3BE-BD2E257F8C0F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Foglio1" sheetId="1" r:id="rId1"/>
    <sheet name="Foglio2" sheetId="2" r:id="rId2"/>
    <sheet name="Foglio3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79" i="1" l="1"/>
  <c r="R44" i="1" l="1"/>
  <c r="R88" i="1" l="1"/>
  <c r="R42" i="1"/>
  <c r="R90" i="1" l="1"/>
  <c r="R75" i="1"/>
  <c r="R89" i="1" l="1"/>
  <c r="R87" i="1"/>
  <c r="R86" i="1"/>
  <c r="R85" i="1"/>
  <c r="R84" i="1"/>
  <c r="R83" i="1"/>
  <c r="R82" i="1"/>
  <c r="R81" i="1"/>
  <c r="R80" i="1"/>
  <c r="R74" i="1"/>
  <c r="R73" i="1"/>
  <c r="R71" i="1"/>
  <c r="R70" i="1"/>
  <c r="R69" i="1"/>
  <c r="R68" i="1" l="1"/>
  <c r="Q67" i="1" l="1"/>
  <c r="P67" i="1"/>
  <c r="O67" i="1"/>
  <c r="R66" i="1"/>
  <c r="R65" i="1"/>
  <c r="R64" i="1"/>
  <c r="P63" i="1"/>
  <c r="Q63" i="1" s="1"/>
  <c r="P62" i="1"/>
  <c r="Q62" i="1" s="1"/>
  <c r="P61" i="1"/>
  <c r="Q61" i="1" s="1"/>
  <c r="P60" i="1"/>
  <c r="Q60" i="1" s="1"/>
  <c r="P59" i="1"/>
  <c r="Q59" i="1" s="1"/>
  <c r="O63" i="1"/>
  <c r="O62" i="1"/>
  <c r="O61" i="1"/>
  <c r="O60" i="1"/>
  <c r="O59" i="1"/>
  <c r="O10" i="1" l="1"/>
  <c r="O9" i="1"/>
  <c r="O55" i="1"/>
  <c r="O53" i="1"/>
  <c r="O52" i="1"/>
  <c r="O51" i="1"/>
  <c r="O50" i="1"/>
  <c r="O49" i="1"/>
  <c r="O46" i="1"/>
  <c r="O56" i="1"/>
  <c r="O57" i="1"/>
  <c r="O58" i="1"/>
  <c r="O13" i="1"/>
  <c r="O14" i="1"/>
  <c r="O15" i="1"/>
  <c r="O16" i="1"/>
  <c r="O17" i="1"/>
  <c r="O18" i="1"/>
  <c r="O20" i="1"/>
  <c r="O19" i="1"/>
  <c r="R58" i="1" l="1"/>
  <c r="R57" i="1"/>
  <c r="R19" i="1"/>
  <c r="R56" i="1"/>
  <c r="R55" i="1"/>
  <c r="R53" i="1"/>
  <c r="R52" i="1"/>
  <c r="R18" i="1"/>
  <c r="R17" i="1"/>
  <c r="R16" i="1"/>
  <c r="R15" i="1"/>
  <c r="R14" i="1"/>
  <c r="R13" i="1"/>
  <c r="R12" i="1" l="1"/>
  <c r="R11" i="1"/>
  <c r="R10" i="1"/>
  <c r="R51" i="1" l="1"/>
  <c r="R50" i="1"/>
  <c r="R49" i="1"/>
  <c r="R48" i="1"/>
  <c r="R47" i="1"/>
  <c r="R46" i="1"/>
  <c r="R9" i="1"/>
</calcChain>
</file>

<file path=xl/sharedStrings.xml><?xml version="1.0" encoding="utf-8"?>
<sst xmlns="http://schemas.openxmlformats.org/spreadsheetml/2006/main" count="703" uniqueCount="353">
  <si>
    <t xml:space="preserve">Codice Unico Intervento - CUI (1) </t>
  </si>
  <si>
    <t xml:space="preserve">Annualità nella quale si prevede di dare avvio alla procedura di affidamento </t>
  </si>
  <si>
    <t xml:space="preserve">Acquisto ricompreso nell'importo complessivo di un lavoro o di altra acquisizione presente in programmazione di lavori, forniture e servizi (Tabella B.2bis) </t>
  </si>
  <si>
    <t xml:space="preserve">CUI lavoro o altra acquisizione nel cui importo complessivo l'acquisto è eventualmente ricompreso (3) </t>
  </si>
  <si>
    <t xml:space="preserve">Lotto funzionale (4) </t>
  </si>
  <si>
    <t xml:space="preserve">Ambito geografico di esecuzione dell'acquisto Codice NUTS </t>
  </si>
  <si>
    <t xml:space="preserve">Settore </t>
  </si>
  <si>
    <t xml:space="preserve">CPV (5) </t>
  </si>
  <si>
    <t xml:space="preserve">Descrizione dell'acquisto </t>
  </si>
  <si>
    <t xml:space="preserve">Livello di priorità (6) (Tabella B.1) </t>
  </si>
  <si>
    <t xml:space="preserve">Responsabile del Procedimento (7) </t>
  </si>
  <si>
    <t xml:space="preserve">L'acquisto è relativo a nuovo affidamento di contratto in essere (8) </t>
  </si>
  <si>
    <t xml:space="preserve">STIMA DEI COSTI DELL'ACQUISTO </t>
  </si>
  <si>
    <t>primo anno</t>
  </si>
  <si>
    <t>secondo anno</t>
  </si>
  <si>
    <t>costi su annualità successiva</t>
  </si>
  <si>
    <t>totale</t>
  </si>
  <si>
    <t xml:space="preserve">CENTRALE DI COMMITTENZA O SOGGETTO AGGREGATORE AL QUALE SI FARA' RICORSO PER L'ESPLETAMENTO DELLA PROCEDURA DI AFFIDAMENTO (11) </t>
  </si>
  <si>
    <t>approto di capitale privato</t>
  </si>
  <si>
    <t xml:space="preserve">Importo </t>
  </si>
  <si>
    <t xml:space="preserve">codice AUSA </t>
  </si>
  <si>
    <t xml:space="preserve">denominazione </t>
  </si>
  <si>
    <t xml:space="preserve">Tabella B.1 </t>
  </si>
  <si>
    <t xml:space="preserve">3. priorità minima </t>
  </si>
  <si>
    <t xml:space="preserve">Tabella B.1bis </t>
  </si>
  <si>
    <t>1. finanza di progetto</t>
  </si>
  <si>
    <t>4. società partecipate o di scopo</t>
  </si>
  <si>
    <t>5. locazione finananziaria</t>
  </si>
  <si>
    <t>6. contratto di disponibilità</t>
  </si>
  <si>
    <t xml:space="preserve">9. altro </t>
  </si>
  <si>
    <t xml:space="preserve">Tabella B.2 </t>
  </si>
  <si>
    <t xml:space="preserve">Tabella B.2bis </t>
  </si>
  <si>
    <t>1. no</t>
  </si>
  <si>
    <t>2. si</t>
  </si>
  <si>
    <t>(1) Codice CUI = sigla settore (F=forniture; S=servizi) + cf amministrazione + prima annualità del primo programma nel quale l'intervento è stato inserito + progressivo di 5 cifre della prima annualità del primo proramma</t>
  </si>
  <si>
    <t>(2) Indica il CUP (cfr. articolo 6 comma 4)</t>
  </si>
  <si>
    <t>(4) Indica se lotto funzionale secondo la definizione di cui all’art.3 comma 1 lettera qq) del D.Lgs.50/2016</t>
  </si>
  <si>
    <t>(5) Relativa a CPV principale. Deve essere rispettata la coerenza, per le prime due cifre, con il settore: F= CPV&lt;45 o 48; S= CPV&gt;48</t>
  </si>
  <si>
    <t>(6) Indica il livello di priorità di cui all'articolo 6 commi 10 e 11</t>
  </si>
  <si>
    <t>(7) Riportare nome e cognome del responsabile del procedimento</t>
  </si>
  <si>
    <t>(8) Servizi o forniture che presentano caratteri di regolarità o sono destinati ad essere rinnovati entro un determinato periodo.</t>
  </si>
  <si>
    <t>(9) Importo complessivo ai sensi dell'articolo 3, comma 6, ivi incluse le spese eventualmente già sostenute e con competenza di bilancio antecedente alla prima annualità</t>
  </si>
  <si>
    <t>(10) Riportare l'importo del capitale privato come quota parte dell'importo complessivo</t>
  </si>
  <si>
    <t>(11) Dati obbligatori per i soli acquisti ricompresi nella prima annualità (Cfr. articolo 8)</t>
  </si>
  <si>
    <t>(12) Indicare se l'acquisto è stato aggiunto o è stato modificato a seguito di modifica in corso d'anno ai sensi dell'art.7 commi 8 e 9. Tale campo, come la relativa nota e tabella, compaiono solo in caso di modifica del programma</t>
  </si>
  <si>
    <t>2. priorità media</t>
  </si>
  <si>
    <t xml:space="preserve">1. priorità massima </t>
  </si>
  <si>
    <t>2. modifica ex art.7 comma 8 lettera c)</t>
  </si>
  <si>
    <t>3. modifica ex art.7 comma 8 lettera d)</t>
  </si>
  <si>
    <t xml:space="preserve">4. modifica ex art.7 comma 8 lettera e) </t>
  </si>
  <si>
    <t xml:space="preserve">5. modifica ex art.7 comma 9 </t>
  </si>
  <si>
    <t xml:space="preserve">1. modifica ex art.7 comma 8 lettera b) </t>
  </si>
  <si>
    <t xml:space="preserve">4. si, interventi o acquisti diversi </t>
  </si>
  <si>
    <t xml:space="preserve">3. si, CUI non ancora attribuito </t>
  </si>
  <si>
    <t>Acquisto aggiunto o variato a seguito di modifica programma (12) 
(Tabella B.2)</t>
  </si>
  <si>
    <t>Tipologia (Tabella B.1bis)</t>
  </si>
  <si>
    <t>Anno</t>
  </si>
  <si>
    <t xml:space="preserve">settore </t>
  </si>
  <si>
    <t>Servizi</t>
  </si>
  <si>
    <t>Forniture</t>
  </si>
  <si>
    <t>codice AUSA</t>
  </si>
  <si>
    <t>denominazione</t>
  </si>
  <si>
    <t>CONSIP SPA</t>
  </si>
  <si>
    <t>0000226120</t>
  </si>
  <si>
    <t>0000181811</t>
  </si>
  <si>
    <t>Regione Toscana</t>
  </si>
  <si>
    <t>3. sponsorizzazione</t>
  </si>
  <si>
    <t xml:space="preserve">2. concessione di forniture e servizi </t>
  </si>
  <si>
    <t xml:space="preserve">(13) La somma è calcolata al netto dell'importo degli acquisti ricompresi nell'importo complessivo di un lavoro o di altra acquisizione presente in programmazione di lavori, forniture e servizi </t>
  </si>
  <si>
    <t>Durata del contratto in mesi</t>
  </si>
  <si>
    <t>(3) Compilare se nella colonna "Acquisto ricompreso nell'importo complessivo di un lavoro o di altra acquisizione presente in programmazione di lavori, forniture e servizi" si è risposto "SI" e se nella colonna "Codice CUP" non è stato riportato il CUP in quanto non presente</t>
  </si>
  <si>
    <t>Codice CUP (2)</t>
  </si>
  <si>
    <t>servizio assicurativo RC patrimoniale</t>
  </si>
  <si>
    <t>Simone Cristofori</t>
  </si>
  <si>
    <t>Simone Montagnani</t>
  </si>
  <si>
    <t>Andrea Antonini</t>
  </si>
  <si>
    <t>F94152640481202200001</t>
  </si>
  <si>
    <t>fornitura buoni pasto</t>
  </si>
  <si>
    <t>F94152640481202200002</t>
  </si>
  <si>
    <t>fornitura scanner</t>
  </si>
  <si>
    <t>F94152640481202200003</t>
  </si>
  <si>
    <t>fornitura mobili</t>
  </si>
  <si>
    <t>F94152640481202200004</t>
  </si>
  <si>
    <t>fornitura corpi morti per boe</t>
  </si>
  <si>
    <t>F94152640481202200005</t>
  </si>
  <si>
    <t>S94152640481202200001</t>
  </si>
  <si>
    <t>fornitura carta</t>
  </si>
  <si>
    <t>organizzazione eventi</t>
  </si>
  <si>
    <t>S94152640481202200002</t>
  </si>
  <si>
    <t xml:space="preserve">S94152640481202200003 </t>
  </si>
  <si>
    <t>servizio rinnovo polizza fideiussoria</t>
  </si>
  <si>
    <t xml:space="preserve">S94152640481202200004 </t>
  </si>
  <si>
    <t>servizio ritiro e smaltimento rifiuti</t>
  </si>
  <si>
    <t>servizio di locazione della sala e degli spazi annessi per lo svolgimento delle attività congressuali del convegno ATMOSPHERES del 20-22 aprile 2022.</t>
  </si>
  <si>
    <t>S94152640481202200005</t>
  </si>
  <si>
    <t>S94152640481202200006</t>
  </si>
  <si>
    <t xml:space="preserve"> servizio brokeraggio e consulenza assicurativa</t>
  </si>
  <si>
    <t>Manuela Corongiu</t>
  </si>
  <si>
    <t>Bartolomeo D'Oronzo</t>
  </si>
  <si>
    <t>govter</t>
  </si>
  <si>
    <t>misura suolo</t>
  </si>
  <si>
    <t>medstar</t>
  </si>
  <si>
    <t>avviato</t>
  </si>
  <si>
    <t>score</t>
  </si>
  <si>
    <t>switch rete</t>
  </si>
  <si>
    <t>non monetari</t>
  </si>
  <si>
    <t>staz.meteo costiere</t>
  </si>
  <si>
    <t>gias</t>
  </si>
  <si>
    <t>?</t>
  </si>
  <si>
    <t>webcam costiere</t>
  </si>
  <si>
    <t>sicomar</t>
  </si>
  <si>
    <t>storage</t>
  </si>
  <si>
    <t>ordinario</t>
  </si>
  <si>
    <t>BP22-24</t>
  </si>
  <si>
    <t>investimenti 3</t>
  </si>
  <si>
    <t>investimenti 4</t>
  </si>
  <si>
    <t>investimenti 1</t>
  </si>
  <si>
    <t>investimenti 2</t>
  </si>
  <si>
    <t>investimenti 5</t>
  </si>
  <si>
    <t>investimenti 6</t>
  </si>
  <si>
    <t>investimenti 9</t>
  </si>
  <si>
    <t>servizi unipi</t>
  </si>
  <si>
    <t>sicomar residui</t>
  </si>
  <si>
    <t>profumo fondi</t>
  </si>
  <si>
    <t>da fare</t>
  </si>
  <si>
    <t>sicomar?</t>
  </si>
  <si>
    <t>acquisto zavorre (corpi morti?)</t>
  </si>
  <si>
    <t xml:space="preserve">FONTI DI FINANZIAMENTO </t>
  </si>
  <si>
    <t xml:space="preserve"> N. </t>
  </si>
  <si>
    <t>Descrizione dell'intervento</t>
  </si>
  <si>
    <t>Contributi pubblici</t>
  </si>
  <si>
    <t>Altre fonti</t>
  </si>
  <si>
    <t>Totale</t>
  </si>
  <si>
    <t>Note</t>
  </si>
  <si>
    <t>Stato</t>
  </si>
  <si>
    <t>Regione</t>
  </si>
  <si>
    <t>Altri enti</t>
  </si>
  <si>
    <t>Altri beni - Hardware</t>
  </si>
  <si>
    <t>Acquisizione di tre server di calcolo ad alte prestazioni</t>
  </si>
  <si>
    <t>€ 75.000,00</t>
  </si>
  <si>
    <t>Progetto SCORE</t>
  </si>
  <si>
    <t>Acquisizione di switch di rete</t>
  </si>
  <si>
    <t>€ 36.600,00</t>
  </si>
  <si>
    <t>Costi non monetari esercizio 2022</t>
  </si>
  <si>
    <t>Acquisizione di server di calcolo</t>
  </si>
  <si>
    <t>€ 15.427,00</t>
  </si>
  <si>
    <t xml:space="preserve">Attività presente nel Preventivo 2022 -Supporto alle attività per il sistema informativo regionale integrato per il governo del territorio </t>
  </si>
  <si>
    <t>Attrezzature istituzionali e commerciali</t>
  </si>
  <si>
    <t>Acquisizione di stazioni di misura del suolo</t>
  </si>
  <si>
    <t>€ 14.500,00</t>
  </si>
  <si>
    <t>Progetto europeo MEDSTAR</t>
  </si>
  <si>
    <t>Fornitura stazioni meteo costiere</t>
  </si>
  <si>
    <t>€ 48.800,00</t>
  </si>
  <si>
    <t>Progetto europeo GIAS</t>
  </si>
  <si>
    <t>Fornitura webcam costiere</t>
  </si>
  <si>
    <t>€ 18.300,00</t>
  </si>
  <si>
    <t>Progetto europeo SICOMAR PLUS</t>
  </si>
  <si>
    <t>Fornitura di misuratori di livello</t>
  </si>
  <si>
    <t>€ 12.200,00</t>
  </si>
  <si>
    <t>Altri beni - Macchinari d'ufficio</t>
  </si>
  <si>
    <t>Fornitura di PC mobili e fissi</t>
  </si>
  <si>
    <t>€ 44.530,00</t>
  </si>
  <si>
    <t xml:space="preserve">Costi non monetari esercizio 2022 </t>
  </si>
  <si>
    <t xml:space="preserve"> INVESTIMENTI PROGRAMMATI NEGLI ESERCIZI PRECEDENTI </t>
  </si>
  <si>
    <t>Acquisizione della nuova infrastruttura di storage ad alte prestazioni</t>
  </si>
  <si>
    <t>€ 240.000,00</t>
  </si>
  <si>
    <t>Utilizzo riserva legale destinata ad investimenti incrementata con utile d'esercizio 2020 per € 240.000</t>
  </si>
  <si>
    <t xml:space="preserve"> TOTALE </t>
  </si>
  <si>
    <t>€ 505.357,00</t>
  </si>
  <si>
    <t>DHI - corso formazione 3 moduli+1 modulo acquisizione servizi</t>
  </si>
  <si>
    <t>server erddap</t>
  </si>
  <si>
    <t>sinapsi?</t>
  </si>
  <si>
    <t>spostamento radarHF su molo diga piombino</t>
  </si>
  <si>
    <t>RUP</t>
  </si>
  <si>
    <t>sicomar/SCORE</t>
  </si>
  <si>
    <t>drifter ditta spagnola</t>
  </si>
  <si>
    <t>server di calcolo mari/fibbi</t>
  </si>
  <si>
    <t>sicomar/sharemed/score</t>
  </si>
  <si>
    <t>misuratori di livello</t>
  </si>
  <si>
    <t>investimenti 7</t>
  </si>
  <si>
    <t>pc mobili e fissi</t>
  </si>
  <si>
    <t>investimenti 8</t>
  </si>
  <si>
    <t>server 3</t>
  </si>
  <si>
    <t>da fare?</t>
  </si>
  <si>
    <t>verificare se puo entrare su investimenti 1</t>
  </si>
  <si>
    <t>correntometro/ripristino/telemetria</t>
  </si>
  <si>
    <t>accordo IAS (cucco)</t>
  </si>
  <si>
    <t xml:space="preserve">F94152640481202200007 </t>
  </si>
  <si>
    <t>fornitura materiale vario Apple</t>
  </si>
  <si>
    <t>F94152640481202200008</t>
  </si>
  <si>
    <t>fornitura sistema server</t>
  </si>
  <si>
    <t>F94152640481202200009</t>
  </si>
  <si>
    <t>fornitura di n°1 pc portatile</t>
  </si>
  <si>
    <t>F94152640481202200010</t>
  </si>
  <si>
    <t>SISTEMA SERVER AD ALTA CAPACITÀ DATI</t>
  </si>
  <si>
    <t>F94152640481202200011</t>
  </si>
  <si>
    <t>fornitura di un sistema storage ad alta capacità dati</t>
  </si>
  <si>
    <t>F94152640481202200012</t>
  </si>
  <si>
    <t>Fornitura drifter Sharemed e attività Oceanografia</t>
  </si>
  <si>
    <t>Bernardo Zanchi</t>
  </si>
  <si>
    <t>F94152640481202200013</t>
  </si>
  <si>
    <t>fornitura di una struttura in plexiglass</t>
  </si>
  <si>
    <t>F94152640481202200014</t>
  </si>
  <si>
    <t>fornitura e installazione materiale aggiornamento EUMETCAST</t>
  </si>
  <si>
    <t>Luca Fibbi</t>
  </si>
  <si>
    <t>F94152640481202200015</t>
  </si>
  <si>
    <t>fornitura immagini satellitari</t>
  </si>
  <si>
    <t>Carlo Brandini</t>
  </si>
  <si>
    <t>S94152640481202200007</t>
  </si>
  <si>
    <t xml:space="preserve">servizio di assicurazione (SAPR) </t>
  </si>
  <si>
    <t>Francesco Manetti</t>
  </si>
  <si>
    <t>S94152640481202200008</t>
  </si>
  <si>
    <t>Telecomunicazione satellitare per drifter</t>
  </si>
  <si>
    <t>S94152640481202200009</t>
  </si>
  <si>
    <t>acquisizione di una licenza accademica di un modello numerico</t>
  </si>
  <si>
    <t>S94152640481202200010</t>
  </si>
  <si>
    <t>adeguamento dell’impianto elettrico del Data Center</t>
  </si>
  <si>
    <t>S94152640481202200011</t>
  </si>
  <si>
    <t>radiosondaggi atmosfericci</t>
  </si>
  <si>
    <t>S94152640481202200012</t>
  </si>
  <si>
    <t>adeguamento impianto elettrico sala riunioni</t>
  </si>
  <si>
    <t>S94152640481202200013</t>
  </si>
  <si>
    <t>rilievi topo-batimetrici</t>
  </si>
  <si>
    <t>F94152640481202200016</t>
  </si>
  <si>
    <t>fornitura webcam</t>
  </si>
  <si>
    <t>F94152640481202200017</t>
  </si>
  <si>
    <t>fornitura pc apple</t>
  </si>
  <si>
    <t>Lorenzo Giannelli</t>
  </si>
  <si>
    <t>ITI14</t>
  </si>
  <si>
    <t>S94152640481202200014</t>
  </si>
  <si>
    <t xml:space="preserve">noleggio Canon imageRUNNER 1643iF </t>
  </si>
  <si>
    <t>S94152640481202200015</t>
  </si>
  <si>
    <r>
      <t xml:space="preserve">noleggio </t>
    </r>
    <r>
      <rPr>
        <sz val="11"/>
        <color theme="1"/>
        <rFont val="Arial"/>
        <family val="2"/>
      </rPr>
      <t xml:space="preserve">n°1 Canon imageRUNNER ADVANCE DX4751i </t>
    </r>
  </si>
  <si>
    <t>S94152640481202200016</t>
  </si>
  <si>
    <r>
      <t xml:space="preserve">noleggio </t>
    </r>
    <r>
      <rPr>
        <sz val="11"/>
        <color theme="1"/>
        <rFont val="Arial"/>
        <family val="2"/>
      </rPr>
      <t>n°2 Canon imageRUNNER ADVANCE DX 38626i</t>
    </r>
  </si>
  <si>
    <r>
      <t xml:space="preserve">noleggio </t>
    </r>
    <r>
      <rPr>
        <sz val="11"/>
        <color theme="1"/>
        <rFont val="Arial"/>
        <family val="2"/>
      </rPr>
      <t xml:space="preserve">– n°1 Canon imageRUNNER ADVANCE DX C5850i </t>
    </r>
  </si>
  <si>
    <t>S94152640481202200017</t>
  </si>
  <si>
    <t>S94152640481202200018</t>
  </si>
  <si>
    <t>noleggio Canon imageRUNNER DXC257i</t>
  </si>
  <si>
    <t>S94152640481202200019</t>
  </si>
  <si>
    <t>servizio di manutenzione correttiva radar monte verrugoli</t>
  </si>
  <si>
    <t>S94152640481202200020</t>
  </si>
  <si>
    <t>Samuele Vatrano</t>
  </si>
  <si>
    <t>S94152640481202200021</t>
  </si>
  <si>
    <t>servizio noleggio stampante Kyocera proroga</t>
  </si>
  <si>
    <t>servizio noleggio stampante Olivetti proroga</t>
  </si>
  <si>
    <t>S94152640481202200022</t>
  </si>
  <si>
    <t>servizio di contabilità</t>
  </si>
  <si>
    <t>S94152640481202200023</t>
  </si>
  <si>
    <t>F94152640481202200018</t>
  </si>
  <si>
    <t xml:space="preserve">fornitura materiale informatico vario </t>
  </si>
  <si>
    <t>F94152640481202200019</t>
  </si>
  <si>
    <t>fornitura schedavideo3D 1000 €</t>
  </si>
  <si>
    <t>F94152640481202200020</t>
  </si>
  <si>
    <t>aggiornamento licenze software ArcGIS € 9000</t>
  </si>
  <si>
    <t>Lorenzo Bottai</t>
  </si>
  <si>
    <t>F94152640481202200021</t>
  </si>
  <si>
    <t>fornitura cancelleria</t>
  </si>
  <si>
    <t>F94152640481202200022</t>
  </si>
  <si>
    <t>fornitura Nuovi SWITCH per completare insediamento RACK + ammodernamento rete perimetrale</t>
  </si>
  <si>
    <t>F94152640481202200023</t>
  </si>
  <si>
    <t>fornitura aggiornamento VMWare (3 anni)</t>
  </si>
  <si>
    <t>F94152640481202300024</t>
  </si>
  <si>
    <t>fornitura telo di proiezione/proiettore</t>
  </si>
  <si>
    <t>F94152640481202300025</t>
  </si>
  <si>
    <t>materiali comunicazione istituzionale/promo LAMMA (magliette abbigliamento matite logo rollup brochure flyer mat promo)</t>
  </si>
  <si>
    <t>Valentina Grasso</t>
  </si>
  <si>
    <t>F94152640481202300026</t>
  </si>
  <si>
    <t xml:space="preserve">fornitura Buoni pasto </t>
  </si>
  <si>
    <t>F94152640481202300027</t>
  </si>
  <si>
    <t xml:space="preserve">fornitura portatili </t>
  </si>
  <si>
    <t>F94152640481202300028</t>
  </si>
  <si>
    <t>F94152640481202300029</t>
  </si>
  <si>
    <t>fornitura hard disk esterni e accessori informatici connettività da remoto</t>
  </si>
  <si>
    <t>F94152640481202300030</t>
  </si>
  <si>
    <t xml:space="preserve">fornitura PC workstation utenti </t>
  </si>
  <si>
    <t xml:space="preserve">fornitura Drone leggero </t>
  </si>
  <si>
    <t>lorenzo bottai</t>
  </si>
  <si>
    <t>F94152640481202300031</t>
  </si>
  <si>
    <t xml:space="preserve">fornitura Laser scanner </t>
  </si>
  <si>
    <t>F94152640481202300032</t>
  </si>
  <si>
    <t>fornitura attrezzatura per sala meteo: MACSTUDIO + Monitor nuovo + Scheda audio editing, monitor nuovi postazione super wide 32</t>
  </si>
  <si>
    <t>F94152640481202300033</t>
  </si>
  <si>
    <t xml:space="preserve">DATA CENTER TELECAMERE </t>
  </si>
  <si>
    <t>F94152640481202300034</t>
  </si>
  <si>
    <t xml:space="preserve">DATA CENTER ISOLAMENTO TERMICO FINESTRE </t>
  </si>
  <si>
    <t>F94152640481202300035</t>
  </si>
  <si>
    <t>Update Data Center installazione struttura contenimento corridoio caldo</t>
  </si>
  <si>
    <t>F94152640481202300036</t>
  </si>
  <si>
    <t>Fornitura software grafica per comunicazione</t>
  </si>
  <si>
    <t>F94152640481202300037</t>
  </si>
  <si>
    <t>fornitura arredamento e accessori benessere dipendenti (sedie ergonomiche, lampade da postazione, cassettiere, etc.)</t>
  </si>
  <si>
    <t>manuela corongiu</t>
  </si>
  <si>
    <t>F94152640481202300038</t>
  </si>
  <si>
    <t>aggiornamento pacchetti office 365</t>
  </si>
  <si>
    <t>F94152640481202300039</t>
  </si>
  <si>
    <t>aggiornamento pacchetti adobe</t>
  </si>
  <si>
    <t>lorenzo giannelli</t>
  </si>
  <si>
    <t>F94152640481202300040</t>
  </si>
  <si>
    <t>Lorenzo giannelli</t>
  </si>
  <si>
    <t>servizio di attivazione schede SIM</t>
  </si>
  <si>
    <t>S94152640481202200024</t>
  </si>
  <si>
    <t xml:space="preserve">servizio tutela legale </t>
  </si>
  <si>
    <t>S94152640481202200025</t>
  </si>
  <si>
    <t>servizio valutazione stabilità webcam</t>
  </si>
  <si>
    <t>S94152640481202200026</t>
  </si>
  <si>
    <t>servizio manutenzione ordinaria e straordinaria sitoWEB con risoluzione trattamento cookies</t>
  </si>
  <si>
    <t>servizio di aggiornamento SW APP sito lamma</t>
  </si>
  <si>
    <r>
      <t xml:space="preserve">servizio di supporto per lo sviluppo e aggiornamento </t>
    </r>
    <r>
      <rPr>
        <sz val="12"/>
        <color rgb="FF000000"/>
        <rFont val="Calibri"/>
        <family val="2"/>
        <scheme val="minor"/>
      </rPr>
      <t>per geoportale/metadata/opendata</t>
    </r>
  </si>
  <si>
    <t>S94152640481202300029</t>
  </si>
  <si>
    <t>servizio noleggio auto</t>
  </si>
  <si>
    <t>Bernerdo Zanchi</t>
  </si>
  <si>
    <t>S94152640481202300030</t>
  </si>
  <si>
    <t>servizio di manutenzione  Wave Glider</t>
  </si>
  <si>
    <t>S94152640481202300031</t>
  </si>
  <si>
    <t>S94152640481202300032</t>
  </si>
  <si>
    <t>servizio manutenzione 2 radar banda X  (4anni)</t>
  </si>
  <si>
    <t>servizio manutenzione 5 radarHF  (4 anni)</t>
  </si>
  <si>
    <t>Stefano Taddei</t>
  </si>
  <si>
    <t>S94152640481202300033</t>
  </si>
  <si>
    <t>servizio assicurazioni</t>
  </si>
  <si>
    <t>S94152640481202300034</t>
  </si>
  <si>
    <t>servizio stampe poster pannelli</t>
  </si>
  <si>
    <t>S94152640481202300035</t>
  </si>
  <si>
    <t xml:space="preserve">servizio supporto per postazioni informatiche </t>
  </si>
  <si>
    <t>S94152640481202300036</t>
  </si>
  <si>
    <t xml:space="preserve">servizio ciclo di formazione lingua inglese base  intermedio e avanzato </t>
  </si>
  <si>
    <t>S94152640481202300037</t>
  </si>
  <si>
    <t xml:space="preserve">servizio sorveglianza sanitaria su 4 anni </t>
  </si>
  <si>
    <t>S94152640481202300038</t>
  </si>
  <si>
    <t>servizio gestione server webmail su TIX (4 anni)</t>
  </si>
  <si>
    <t>S94152640481202300039</t>
  </si>
  <si>
    <t>servizio Google workspace (gmail meet) (3 anni)</t>
  </si>
  <si>
    <t>S94152640481202300040</t>
  </si>
  <si>
    <t>S94152640481202300041</t>
  </si>
  <si>
    <t>servizio manutenzione cluster db meteo(3 anni)</t>
  </si>
  <si>
    <t>S94152640481202300042</t>
  </si>
  <si>
    <t xml:space="preserve">servizio caching su server WEB LAMMA </t>
  </si>
  <si>
    <t>S94152640481202300045</t>
  </si>
  <si>
    <t>servizio supporto sviluppo applicazioni WEB per dati Meteo</t>
  </si>
  <si>
    <t>S94152640481202300046</t>
  </si>
  <si>
    <t xml:space="preserve">Servizio di aggiornamento e supporto per sviluppi avanzati del CED </t>
  </si>
  <si>
    <t>S94152640481202300047</t>
  </si>
  <si>
    <t xml:space="preserve">formazione master per programmazione </t>
  </si>
  <si>
    <t>aggiornamento Teamviewer (3 anni)</t>
  </si>
  <si>
    <t>servizio manutenzione storage infrastruttura virtuale (3anni)</t>
  </si>
  <si>
    <t>servizio tesoreria</t>
  </si>
  <si>
    <t>S94152640481202200027</t>
  </si>
  <si>
    <t>S94152640481202200028</t>
  </si>
  <si>
    <t>S94152640481202300048</t>
  </si>
  <si>
    <t>F94152640481202300041</t>
  </si>
  <si>
    <t>forniture</t>
  </si>
  <si>
    <t>fornitura licenze per latex 3 lic/anno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</si>
</sst>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* #,##0.00\ [$€-410]_-;\-* #,##0.00\ [$€-410]_-;_-* &quot;-&quot;??\ [$€-410]_-;_-@_-"/>
  </numFmts>
  <fonts count="18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name val="Calibri"/>
      <family val="2"/>
      <scheme val="minor"/>
    </font>
    <font>
      <b/>
      <sz val="9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sz val="12"/>
      <color theme="4"/>
      <name val="Calibri"/>
      <family val="2"/>
      <scheme val="minor"/>
    </font>
    <font>
      <sz val="10"/>
      <color theme="4"/>
      <name val="Arial"/>
      <family val="2"/>
    </font>
    <font>
      <sz val="10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sz val="11"/>
      <color theme="1"/>
      <name val="Arial"/>
      <family val="2"/>
    </font>
    <font>
      <sz val="12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81">
    <xf numFmtId="0" fontId="0" fillId="0" borderId="0" xfId="0"/>
    <xf numFmtId="0" fontId="0" fillId="0" borderId="0" xfId="0" applyFill="1"/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vertical="center"/>
    </xf>
    <xf numFmtId="164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/>
    <xf numFmtId="0" fontId="0" fillId="0" borderId="1" xfId="0" applyFont="1" applyFill="1" applyBorder="1" applyAlignment="1">
      <alignment horizontal="center" vertical="center"/>
    </xf>
    <xf numFmtId="0" fontId="12" fillId="0" borderId="9" xfId="0" applyFont="1" applyBorder="1" applyAlignment="1">
      <alignment vertical="center"/>
    </xf>
    <xf numFmtId="0" fontId="1" fillId="3" borderId="10" xfId="0" applyFont="1" applyFill="1" applyBorder="1" applyAlignment="1">
      <alignment vertical="center"/>
    </xf>
    <xf numFmtId="0" fontId="12" fillId="3" borderId="11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vertical="center"/>
    </xf>
    <xf numFmtId="0" fontId="12" fillId="3" borderId="8" xfId="0" applyFont="1" applyFill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4" fillId="0" borderId="11" xfId="0" applyFont="1" applyBorder="1" applyAlignment="1">
      <alignment vertical="center" wrapText="1"/>
    </xf>
    <xf numFmtId="0" fontId="13" fillId="0" borderId="12" xfId="0" applyFont="1" applyBorder="1" applyAlignment="1">
      <alignment vertical="center"/>
    </xf>
    <xf numFmtId="0" fontId="13" fillId="0" borderId="12" xfId="0" applyFont="1" applyBorder="1" applyAlignment="1">
      <alignment horizontal="right" vertical="center"/>
    </xf>
    <xf numFmtId="0" fontId="12" fillId="0" borderId="12" xfId="0" applyFont="1" applyBorder="1" applyAlignment="1">
      <alignment horizontal="right" vertical="center"/>
    </xf>
    <xf numFmtId="0" fontId="14" fillId="0" borderId="12" xfId="0" applyFont="1" applyBorder="1" applyAlignment="1">
      <alignment vertical="center" wrapText="1"/>
    </xf>
    <xf numFmtId="0" fontId="13" fillId="0" borderId="13" xfId="0" applyFont="1" applyBorder="1" applyAlignment="1">
      <alignment horizontal="center" vertical="center"/>
    </xf>
    <xf numFmtId="0" fontId="13" fillId="0" borderId="11" xfId="0" applyFont="1" applyBorder="1" applyAlignment="1">
      <alignment vertical="center"/>
    </xf>
    <xf numFmtId="0" fontId="11" fillId="0" borderId="9" xfId="0" applyFont="1" applyBorder="1" applyAlignment="1">
      <alignment vertical="center"/>
    </xf>
    <xf numFmtId="0" fontId="13" fillId="0" borderId="9" xfId="0" applyFont="1" applyBorder="1" applyAlignment="1">
      <alignment vertical="center"/>
    </xf>
    <xf numFmtId="0" fontId="13" fillId="0" borderId="9" xfId="0" applyFont="1" applyBorder="1" applyAlignment="1">
      <alignment horizontal="right" vertical="center"/>
    </xf>
    <xf numFmtId="0" fontId="12" fillId="0" borderId="9" xfId="0" applyFont="1" applyBorder="1" applyAlignment="1">
      <alignment horizontal="right" vertical="center"/>
    </xf>
    <xf numFmtId="0" fontId="13" fillId="0" borderId="9" xfId="0" applyFont="1" applyBorder="1" applyAlignment="1">
      <alignment vertical="center" wrapText="1"/>
    </xf>
    <xf numFmtId="0" fontId="14" fillId="0" borderId="9" xfId="0" applyFont="1" applyBorder="1" applyAlignment="1">
      <alignment vertical="center" wrapText="1"/>
    </xf>
    <xf numFmtId="0" fontId="1" fillId="3" borderId="13" xfId="0" applyFont="1" applyFill="1" applyBorder="1" applyAlignment="1">
      <alignment vertical="center"/>
    </xf>
    <xf numFmtId="0" fontId="12" fillId="3" borderId="11" xfId="0" applyFont="1" applyFill="1" applyBorder="1" applyAlignment="1">
      <alignment horizontal="center" vertical="center" wrapText="1"/>
    </xf>
    <xf numFmtId="0" fontId="13" fillId="3" borderId="9" xfId="0" applyFont="1" applyFill="1" applyBorder="1" applyAlignment="1">
      <alignment vertical="center"/>
    </xf>
    <xf numFmtId="0" fontId="12" fillId="3" borderId="9" xfId="0" applyFont="1" applyFill="1" applyBorder="1" applyAlignment="1">
      <alignment vertical="center"/>
    </xf>
    <xf numFmtId="0" fontId="13" fillId="3" borderId="9" xfId="0" applyFont="1" applyFill="1" applyBorder="1" applyAlignment="1">
      <alignment vertical="center" wrapText="1"/>
    </xf>
    <xf numFmtId="0" fontId="15" fillId="3" borderId="11" xfId="0" applyFont="1" applyFill="1" applyBorder="1" applyAlignment="1">
      <alignment horizontal="center" vertical="center"/>
    </xf>
    <xf numFmtId="0" fontId="13" fillId="0" borderId="6" xfId="0" applyFont="1" applyBorder="1" applyAlignment="1">
      <alignment horizontal="right" vertical="center"/>
    </xf>
    <xf numFmtId="0" fontId="13" fillId="0" borderId="8" xfId="0" applyFont="1" applyBorder="1" applyAlignment="1">
      <alignment vertical="center" wrapText="1"/>
    </xf>
    <xf numFmtId="0" fontId="13" fillId="0" borderId="8" xfId="0" applyFont="1" applyBorder="1" applyAlignment="1">
      <alignment vertical="center"/>
    </xf>
    <xf numFmtId="0" fontId="13" fillId="0" borderId="8" xfId="0" applyFont="1" applyBorder="1" applyAlignment="1">
      <alignment horizontal="right" vertical="center"/>
    </xf>
    <xf numFmtId="0" fontId="12" fillId="0" borderId="8" xfId="0" applyFont="1" applyBorder="1" applyAlignment="1">
      <alignment horizontal="right" vertical="center"/>
    </xf>
    <xf numFmtId="0" fontId="13" fillId="0" borderId="1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2" borderId="0" xfId="0" applyFill="1"/>
    <xf numFmtId="0" fontId="0" fillId="4" borderId="0" xfId="0" applyFill="1"/>
    <xf numFmtId="0" fontId="0" fillId="0" borderId="1" xfId="0" applyBorder="1"/>
    <xf numFmtId="44" fontId="6" fillId="0" borderId="1" xfId="1" applyFont="1" applyFill="1" applyBorder="1" applyAlignment="1" applyProtection="1">
      <alignment vertical="center"/>
    </xf>
    <xf numFmtId="0" fontId="6" fillId="0" borderId="1" xfId="0" applyFont="1" applyFill="1" applyBorder="1" applyAlignment="1">
      <alignment vertical="center" wrapText="1"/>
    </xf>
    <xf numFmtId="0" fontId="4" fillId="0" borderId="1" xfId="0" applyFont="1" applyBorder="1"/>
    <xf numFmtId="0" fontId="4" fillId="0" borderId="1" xfId="0" applyFont="1" applyBorder="1" applyAlignment="1">
      <alignment vertical="center"/>
    </xf>
    <xf numFmtId="0" fontId="9" fillId="0" borderId="1" xfId="0" applyFont="1" applyFill="1" applyBorder="1"/>
    <xf numFmtId="0" fontId="9" fillId="0" borderId="1" xfId="0" applyFont="1" applyFill="1" applyBorder="1" applyAlignment="1">
      <alignment horizontal="center" vertical="center"/>
    </xf>
    <xf numFmtId="164" fontId="9" fillId="0" borderId="1" xfId="0" applyNumberFormat="1" applyFont="1" applyFill="1" applyBorder="1" applyAlignment="1">
      <alignment horizontal="center" vertical="center"/>
    </xf>
    <xf numFmtId="164" fontId="9" fillId="0" borderId="1" xfId="0" applyNumberFormat="1" applyFont="1" applyFill="1" applyBorder="1" applyAlignment="1">
      <alignment vertical="center"/>
    </xf>
    <xf numFmtId="0" fontId="9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vertical="center" wrapText="1"/>
    </xf>
    <xf numFmtId="44" fontId="10" fillId="0" borderId="1" xfId="1" applyFont="1" applyFill="1" applyBorder="1" applyAlignment="1" applyProtection="1">
      <alignment vertical="center"/>
    </xf>
    <xf numFmtId="0" fontId="9" fillId="0" borderId="1" xfId="0" applyFont="1" applyFill="1" applyBorder="1" applyAlignment="1">
      <alignment horizontal="center"/>
    </xf>
    <xf numFmtId="44" fontId="9" fillId="0" borderId="1" xfId="1" applyFont="1" applyFill="1" applyBorder="1" applyAlignment="1" applyProtection="1">
      <alignment vertical="center"/>
    </xf>
    <xf numFmtId="0" fontId="7" fillId="0" borderId="1" xfId="0" applyFont="1" applyFill="1" applyBorder="1"/>
    <xf numFmtId="0" fontId="4" fillId="0" borderId="1" xfId="0" applyFont="1" applyFill="1" applyBorder="1" applyAlignment="1">
      <alignment horizontal="center"/>
    </xf>
    <xf numFmtId="0" fontId="6" fillId="0" borderId="1" xfId="0" applyFont="1" applyFill="1" applyBorder="1"/>
    <xf numFmtId="49" fontId="6" fillId="0" borderId="1" xfId="0" applyNumberFormat="1" applyFont="1" applyFill="1" applyBorder="1" applyAlignment="1">
      <alignment horizontal="center"/>
    </xf>
    <xf numFmtId="0" fontId="8" fillId="0" borderId="1" xfId="0" applyFont="1" applyFill="1" applyBorder="1"/>
    <xf numFmtId="0" fontId="6" fillId="0" borderId="16" xfId="0" applyFont="1" applyFill="1" applyBorder="1" applyAlignment="1">
      <alignment vertical="center" wrapText="1"/>
    </xf>
    <xf numFmtId="43" fontId="4" fillId="0" borderId="1" xfId="0" applyNumberFormat="1" applyFont="1" applyFill="1" applyBorder="1"/>
    <xf numFmtId="43" fontId="9" fillId="0" borderId="1" xfId="0" applyNumberFormat="1" applyFont="1" applyFill="1" applyBorder="1"/>
    <xf numFmtId="0" fontId="0" fillId="0" borderId="0" xfId="0" applyAlignment="1">
      <alignment wrapText="1"/>
    </xf>
    <xf numFmtId="0" fontId="16" fillId="0" borderId="0" xfId="0" applyFont="1" applyAlignment="1">
      <alignment wrapText="1"/>
    </xf>
    <xf numFmtId="0" fontId="9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wrapText="1"/>
    </xf>
    <xf numFmtId="0" fontId="0" fillId="0" borderId="0" xfId="0" applyFill="1" applyAlignment="1">
      <alignment wrapText="1"/>
    </xf>
    <xf numFmtId="0" fontId="17" fillId="0" borderId="0" xfId="0" applyFont="1"/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</cellXfs>
  <cellStyles count="2">
    <cellStyle name="Normale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W138"/>
  <sheetViews>
    <sheetView tabSelected="1" zoomScale="80" zoomScaleNormal="80" workbookViewId="0">
      <pane xSplit="21230" ySplit="2560" topLeftCell="V46" activePane="bottomLeft"/>
      <selection activeCell="A75" sqref="A75:XFD75"/>
      <selection pane="topRight" activeCell="T4" sqref="T4"/>
      <selection pane="bottomLeft" activeCell="G32" sqref="G32"/>
      <selection pane="bottomRight" activeCell="N96" sqref="N96"/>
    </sheetView>
  </sheetViews>
  <sheetFormatPr defaultColWidth="17.9140625" defaultRowHeight="15.5" x14ac:dyDescent="0.35"/>
  <cols>
    <col min="1" max="1" width="32.33203125" style="8" customWidth="1"/>
    <col min="2" max="5" width="17.9140625" style="8"/>
    <col min="6" max="6" width="11.33203125" style="8" customWidth="1"/>
    <col min="7" max="7" width="17.9140625" style="8"/>
    <col min="8" max="8" width="13.9140625" style="59" customWidth="1"/>
    <col min="9" max="9" width="11.9140625" style="8" customWidth="1"/>
    <col min="10" max="10" width="40.9140625" style="69" customWidth="1"/>
    <col min="11" max="11" width="17.9140625" style="8"/>
    <col min="12" max="12" width="20.5" style="8" customWidth="1"/>
    <col min="13" max="13" width="17.9140625" style="5"/>
    <col min="14" max="14" width="17.9140625" style="8"/>
    <col min="15" max="15" width="17.9140625" style="4"/>
    <col min="16" max="16" width="13.83203125" style="8" customWidth="1"/>
    <col min="17" max="17" width="14.9140625" style="8" customWidth="1"/>
    <col min="18" max="18" width="13.5" style="8" customWidth="1"/>
    <col min="19" max="23" width="17.9140625" style="8"/>
    <col min="24" max="16384" width="17.9140625" style="44"/>
  </cols>
  <sheetData>
    <row r="2" spans="1:23" ht="55" customHeight="1" x14ac:dyDescent="0.35">
      <c r="A2" s="73" t="s">
        <v>0</v>
      </c>
      <c r="B2" s="73" t="s">
        <v>1</v>
      </c>
      <c r="C2" s="72" t="s">
        <v>71</v>
      </c>
      <c r="D2" s="73" t="s">
        <v>2</v>
      </c>
      <c r="E2" s="73" t="s">
        <v>3</v>
      </c>
      <c r="F2" s="73" t="s">
        <v>4</v>
      </c>
      <c r="G2" s="73" t="s">
        <v>5</v>
      </c>
      <c r="H2" s="72" t="s">
        <v>6</v>
      </c>
      <c r="I2" s="72" t="s">
        <v>7</v>
      </c>
      <c r="J2" s="73" t="s">
        <v>8</v>
      </c>
      <c r="K2" s="73" t="s">
        <v>9</v>
      </c>
      <c r="L2" s="73" t="s">
        <v>10</v>
      </c>
      <c r="M2" s="73" t="s">
        <v>69</v>
      </c>
      <c r="N2" s="73" t="s">
        <v>11</v>
      </c>
      <c r="O2" s="72" t="s">
        <v>12</v>
      </c>
      <c r="P2" s="72"/>
      <c r="Q2" s="72"/>
      <c r="R2" s="72"/>
      <c r="S2" s="72"/>
      <c r="T2" s="72"/>
      <c r="U2" s="73" t="s">
        <v>17</v>
      </c>
      <c r="V2" s="73"/>
      <c r="W2" s="73" t="s">
        <v>54</v>
      </c>
    </row>
    <row r="3" spans="1:23" ht="25" customHeight="1" x14ac:dyDescent="0.35">
      <c r="A3" s="73"/>
      <c r="B3" s="73"/>
      <c r="C3" s="72"/>
      <c r="D3" s="73"/>
      <c r="E3" s="73"/>
      <c r="F3" s="73"/>
      <c r="G3" s="73"/>
      <c r="H3" s="72"/>
      <c r="I3" s="72"/>
      <c r="J3" s="73"/>
      <c r="K3" s="73"/>
      <c r="L3" s="73"/>
      <c r="M3" s="73"/>
      <c r="N3" s="73"/>
      <c r="O3" s="72" t="s">
        <v>13</v>
      </c>
      <c r="P3" s="72" t="s">
        <v>14</v>
      </c>
      <c r="Q3" s="73" t="s">
        <v>15</v>
      </c>
      <c r="R3" s="72" t="s">
        <v>16</v>
      </c>
      <c r="S3" s="72" t="s">
        <v>18</v>
      </c>
      <c r="T3" s="72"/>
      <c r="U3" s="73"/>
      <c r="V3" s="73"/>
      <c r="W3" s="73"/>
    </row>
    <row r="4" spans="1:23" ht="49" customHeight="1" x14ac:dyDescent="0.35">
      <c r="A4" s="73"/>
      <c r="B4" s="73"/>
      <c r="C4" s="72"/>
      <c r="D4" s="73"/>
      <c r="E4" s="73"/>
      <c r="F4" s="73"/>
      <c r="G4" s="73"/>
      <c r="H4" s="72"/>
      <c r="I4" s="72"/>
      <c r="J4" s="73"/>
      <c r="K4" s="73"/>
      <c r="L4" s="73"/>
      <c r="M4" s="73"/>
      <c r="N4" s="73"/>
      <c r="O4" s="72"/>
      <c r="P4" s="72"/>
      <c r="Q4" s="73"/>
      <c r="R4" s="72"/>
      <c r="S4" s="2" t="s">
        <v>19</v>
      </c>
      <c r="T4" s="3" t="s">
        <v>55</v>
      </c>
      <c r="U4" s="2" t="s">
        <v>20</v>
      </c>
      <c r="V4" s="2" t="s">
        <v>21</v>
      </c>
      <c r="W4" s="73"/>
    </row>
    <row r="5" spans="1:23" s="8" customFormat="1" x14ac:dyDescent="0.35">
      <c r="A5" s="8" t="s">
        <v>76</v>
      </c>
      <c r="B5" s="5">
        <v>2022</v>
      </c>
      <c r="G5" s="5" t="s">
        <v>228</v>
      </c>
      <c r="H5" s="5" t="s">
        <v>59</v>
      </c>
      <c r="J5" s="46" t="s">
        <v>77</v>
      </c>
      <c r="K5" s="4" t="s">
        <v>46</v>
      </c>
      <c r="L5" s="8" t="s">
        <v>73</v>
      </c>
      <c r="M5" s="5">
        <v>22</v>
      </c>
      <c r="O5" s="45">
        <v>57408</v>
      </c>
      <c r="P5" s="7"/>
      <c r="Q5" s="7"/>
      <c r="R5" s="45">
        <v>57408</v>
      </c>
      <c r="S5" s="6"/>
      <c r="T5" s="6"/>
    </row>
    <row r="6" spans="1:23" s="8" customFormat="1" x14ac:dyDescent="0.35">
      <c r="A6" s="47" t="s">
        <v>78</v>
      </c>
      <c r="B6" s="5">
        <v>2022</v>
      </c>
      <c r="G6" s="5" t="s">
        <v>228</v>
      </c>
      <c r="H6" s="5" t="s">
        <v>59</v>
      </c>
      <c r="J6" s="46" t="s">
        <v>79</v>
      </c>
      <c r="K6" s="4" t="s">
        <v>46</v>
      </c>
      <c r="L6" s="8" t="s">
        <v>74</v>
      </c>
      <c r="M6" s="5">
        <v>1</v>
      </c>
      <c r="O6" s="45">
        <v>462.9</v>
      </c>
      <c r="P6" s="7"/>
      <c r="Q6" s="7"/>
      <c r="R6" s="45">
        <v>462.9</v>
      </c>
      <c r="S6" s="6"/>
      <c r="T6" s="6"/>
    </row>
    <row r="7" spans="1:23" s="8" customFormat="1" x14ac:dyDescent="0.35">
      <c r="A7" s="47" t="s">
        <v>80</v>
      </c>
      <c r="B7" s="5">
        <v>2022</v>
      </c>
      <c r="G7" s="5" t="s">
        <v>228</v>
      </c>
      <c r="H7" s="5" t="s">
        <v>59</v>
      </c>
      <c r="J7" s="46" t="s">
        <v>81</v>
      </c>
      <c r="K7" s="4" t="s">
        <v>46</v>
      </c>
      <c r="L7" s="8" t="s">
        <v>97</v>
      </c>
      <c r="M7" s="5">
        <v>1</v>
      </c>
      <c r="O7" s="45">
        <v>9656.2800000000007</v>
      </c>
      <c r="P7" s="7"/>
      <c r="Q7" s="7"/>
      <c r="R7" s="45">
        <v>9656.2800000000007</v>
      </c>
      <c r="S7" s="6"/>
      <c r="T7" s="6"/>
    </row>
    <row r="8" spans="1:23" s="8" customFormat="1" x14ac:dyDescent="0.35">
      <c r="A8" s="48" t="s">
        <v>82</v>
      </c>
      <c r="B8" s="5">
        <v>2022</v>
      </c>
      <c r="G8" s="5" t="s">
        <v>228</v>
      </c>
      <c r="H8" s="5" t="s">
        <v>59</v>
      </c>
      <c r="J8" s="46" t="s">
        <v>86</v>
      </c>
      <c r="K8" s="4" t="s">
        <v>46</v>
      </c>
      <c r="L8" s="8" t="s">
        <v>97</v>
      </c>
      <c r="M8" s="5">
        <v>1</v>
      </c>
      <c r="O8" s="45">
        <v>2152.73</v>
      </c>
      <c r="P8" s="7"/>
      <c r="Q8" s="7"/>
      <c r="R8" s="45">
        <v>2152.73</v>
      </c>
      <c r="S8" s="6"/>
      <c r="T8" s="6"/>
    </row>
    <row r="9" spans="1:23" s="49" customFormat="1" x14ac:dyDescent="0.35">
      <c r="A9" s="48" t="s">
        <v>84</v>
      </c>
      <c r="B9" s="5">
        <v>2022</v>
      </c>
      <c r="G9" s="5" t="s">
        <v>228</v>
      </c>
      <c r="H9" s="5" t="s">
        <v>59</v>
      </c>
      <c r="J9" s="46" t="s">
        <v>83</v>
      </c>
      <c r="K9" s="4" t="s">
        <v>46</v>
      </c>
      <c r="L9" s="8" t="s">
        <v>98</v>
      </c>
      <c r="M9" s="5">
        <v>1</v>
      </c>
      <c r="O9" s="45">
        <f>4050</f>
        <v>4050</v>
      </c>
      <c r="P9" s="51"/>
      <c r="Q9" s="51"/>
      <c r="R9" s="45">
        <f t="shared" ref="R9:R51" si="0">O9</f>
        <v>4050</v>
      </c>
      <c r="S9" s="52"/>
      <c r="T9" s="52"/>
    </row>
    <row r="10" spans="1:23" s="49" customFormat="1" x14ac:dyDescent="0.35">
      <c r="A10" s="48" t="s">
        <v>187</v>
      </c>
      <c r="B10" s="5">
        <v>2022</v>
      </c>
      <c r="G10" s="5" t="s">
        <v>228</v>
      </c>
      <c r="H10" s="5" t="s">
        <v>59</v>
      </c>
      <c r="J10" s="46" t="s">
        <v>188</v>
      </c>
      <c r="K10" s="4" t="s">
        <v>46</v>
      </c>
      <c r="L10" s="8" t="s">
        <v>74</v>
      </c>
      <c r="M10" s="5">
        <v>1</v>
      </c>
      <c r="O10" s="45">
        <f>16800</f>
        <v>16800</v>
      </c>
      <c r="P10" s="51"/>
      <c r="Q10" s="51"/>
      <c r="R10" s="45">
        <f t="shared" ref="R10:R19" si="1">O10</f>
        <v>16800</v>
      </c>
      <c r="S10" s="52"/>
      <c r="T10" s="52"/>
    </row>
    <row r="11" spans="1:23" s="49" customFormat="1" x14ac:dyDescent="0.35">
      <c r="A11" s="48" t="s">
        <v>189</v>
      </c>
      <c r="B11" s="5">
        <v>2022</v>
      </c>
      <c r="G11" s="5" t="s">
        <v>228</v>
      </c>
      <c r="H11" s="5" t="s">
        <v>59</v>
      </c>
      <c r="J11" s="46" t="s">
        <v>190</v>
      </c>
      <c r="K11" s="4" t="s">
        <v>46</v>
      </c>
      <c r="L11" s="8" t="s">
        <v>74</v>
      </c>
      <c r="M11" s="5">
        <v>1</v>
      </c>
      <c r="O11" s="45">
        <v>16263.81</v>
      </c>
      <c r="P11" s="51"/>
      <c r="Q11" s="51"/>
      <c r="R11" s="45">
        <f t="shared" si="1"/>
        <v>16263.81</v>
      </c>
      <c r="S11" s="52"/>
      <c r="T11" s="52"/>
    </row>
    <row r="12" spans="1:23" s="49" customFormat="1" x14ac:dyDescent="0.35">
      <c r="A12" t="s">
        <v>191</v>
      </c>
      <c r="B12" s="5">
        <v>2022</v>
      </c>
      <c r="G12" s="5" t="s">
        <v>228</v>
      </c>
      <c r="H12" s="5" t="s">
        <v>59</v>
      </c>
      <c r="J12" s="46" t="s">
        <v>192</v>
      </c>
      <c r="K12" s="4" t="s">
        <v>46</v>
      </c>
      <c r="L12" s="8" t="s">
        <v>74</v>
      </c>
      <c r="M12" s="5">
        <v>1</v>
      </c>
      <c r="O12" s="45">
        <v>1232.74</v>
      </c>
      <c r="P12" s="51"/>
      <c r="Q12" s="51"/>
      <c r="R12" s="45">
        <f t="shared" si="1"/>
        <v>1232.74</v>
      </c>
      <c r="S12" s="52"/>
      <c r="T12" s="52"/>
    </row>
    <row r="13" spans="1:23" s="49" customFormat="1" x14ac:dyDescent="0.35">
      <c r="A13" t="s">
        <v>193</v>
      </c>
      <c r="B13" s="5">
        <v>2022</v>
      </c>
      <c r="G13" s="5" t="s">
        <v>228</v>
      </c>
      <c r="H13" s="5" t="s">
        <v>59</v>
      </c>
      <c r="J13" s="46" t="s">
        <v>194</v>
      </c>
      <c r="K13" s="4" t="s">
        <v>46</v>
      </c>
      <c r="L13" s="8" t="s">
        <v>74</v>
      </c>
      <c r="M13" s="5">
        <v>1</v>
      </c>
      <c r="O13" s="45">
        <f>59990</f>
        <v>59990</v>
      </c>
      <c r="P13" s="51"/>
      <c r="Q13" s="51"/>
      <c r="R13" s="45">
        <f t="shared" si="1"/>
        <v>59990</v>
      </c>
      <c r="S13" s="52"/>
      <c r="T13" s="52"/>
    </row>
    <row r="14" spans="1:23" s="49" customFormat="1" x14ac:dyDescent="0.35">
      <c r="A14" s="48" t="s">
        <v>195</v>
      </c>
      <c r="B14" s="5">
        <v>2022</v>
      </c>
      <c r="G14" s="5" t="s">
        <v>228</v>
      </c>
      <c r="H14" s="5" t="s">
        <v>59</v>
      </c>
      <c r="J14" s="46" t="s">
        <v>196</v>
      </c>
      <c r="K14" s="4" t="s">
        <v>46</v>
      </c>
      <c r="L14" s="8" t="s">
        <v>74</v>
      </c>
      <c r="M14" s="5">
        <v>1</v>
      </c>
      <c r="O14" s="45">
        <f>195000</f>
        <v>195000</v>
      </c>
      <c r="P14" s="51"/>
      <c r="Q14" s="51"/>
      <c r="R14" s="45">
        <f t="shared" si="1"/>
        <v>195000</v>
      </c>
      <c r="S14" s="52"/>
      <c r="T14" s="52"/>
    </row>
    <row r="15" spans="1:23" s="49" customFormat="1" x14ac:dyDescent="0.35">
      <c r="A15" t="s">
        <v>197</v>
      </c>
      <c r="B15" s="5">
        <v>2022</v>
      </c>
      <c r="G15" s="5" t="s">
        <v>228</v>
      </c>
      <c r="H15" s="5" t="s">
        <v>59</v>
      </c>
      <c r="J15" s="46" t="s">
        <v>198</v>
      </c>
      <c r="K15" s="4" t="s">
        <v>46</v>
      </c>
      <c r="L15" s="8" t="s">
        <v>199</v>
      </c>
      <c r="M15" s="5">
        <v>6</v>
      </c>
      <c r="O15" s="45">
        <f>28173</f>
        <v>28173</v>
      </c>
      <c r="P15" s="51"/>
      <c r="Q15" s="51"/>
      <c r="R15" s="45">
        <f t="shared" si="1"/>
        <v>28173</v>
      </c>
      <c r="S15" s="52"/>
      <c r="T15" s="52"/>
    </row>
    <row r="16" spans="1:23" s="49" customFormat="1" x14ac:dyDescent="0.35">
      <c r="A16" t="s">
        <v>200</v>
      </c>
      <c r="B16" s="5">
        <v>2022</v>
      </c>
      <c r="G16" s="5" t="s">
        <v>228</v>
      </c>
      <c r="H16" s="5" t="s">
        <v>59</v>
      </c>
      <c r="J16" s="46" t="s">
        <v>201</v>
      </c>
      <c r="K16" s="4" t="s">
        <v>46</v>
      </c>
      <c r="L16" s="8" t="s">
        <v>74</v>
      </c>
      <c r="M16" s="5">
        <v>1</v>
      </c>
      <c r="O16" s="45">
        <f>2300</f>
        <v>2300</v>
      </c>
      <c r="P16" s="51"/>
      <c r="Q16" s="51"/>
      <c r="R16" s="45">
        <f t="shared" si="1"/>
        <v>2300</v>
      </c>
      <c r="S16" s="52"/>
      <c r="T16" s="52"/>
    </row>
    <row r="17" spans="1:20" s="49" customFormat="1" ht="25" x14ac:dyDescent="0.35">
      <c r="A17" t="s">
        <v>202</v>
      </c>
      <c r="B17" s="5">
        <v>2022</v>
      </c>
      <c r="G17" s="5" t="s">
        <v>228</v>
      </c>
      <c r="H17" s="5" t="s">
        <v>59</v>
      </c>
      <c r="J17" s="46" t="s">
        <v>203</v>
      </c>
      <c r="K17" s="4" t="s">
        <v>46</v>
      </c>
      <c r="L17" s="8" t="s">
        <v>204</v>
      </c>
      <c r="M17" s="5">
        <v>1</v>
      </c>
      <c r="O17" s="45">
        <f>900</f>
        <v>900</v>
      </c>
      <c r="P17" s="51"/>
      <c r="Q17" s="51"/>
      <c r="R17" s="45">
        <f t="shared" si="1"/>
        <v>900</v>
      </c>
      <c r="S17" s="52"/>
      <c r="T17" s="52"/>
    </row>
    <row r="18" spans="1:20" s="49" customFormat="1" x14ac:dyDescent="0.35">
      <c r="A18" t="s">
        <v>205</v>
      </c>
      <c r="B18" s="5">
        <v>2022</v>
      </c>
      <c r="G18" s="5" t="s">
        <v>228</v>
      </c>
      <c r="H18" s="5" t="s">
        <v>59</v>
      </c>
      <c r="J18" s="46" t="s">
        <v>206</v>
      </c>
      <c r="K18" s="4" t="s">
        <v>46</v>
      </c>
      <c r="L18" s="8" t="s">
        <v>207</v>
      </c>
      <c r="M18" s="5">
        <v>5</v>
      </c>
      <c r="O18" s="45">
        <f>35000</f>
        <v>35000</v>
      </c>
      <c r="P18" s="51"/>
      <c r="Q18" s="51"/>
      <c r="R18" s="45">
        <f t="shared" si="1"/>
        <v>35000</v>
      </c>
      <c r="S18" s="52"/>
      <c r="T18" s="52"/>
    </row>
    <row r="19" spans="1:20" s="49" customFormat="1" x14ac:dyDescent="0.35">
      <c r="A19" t="s">
        <v>223</v>
      </c>
      <c r="B19" s="5">
        <v>2022</v>
      </c>
      <c r="G19" s="5" t="s">
        <v>228</v>
      </c>
      <c r="H19" s="5" t="s">
        <v>59</v>
      </c>
      <c r="J19" s="63" t="s">
        <v>224</v>
      </c>
      <c r="K19" s="4" t="s">
        <v>46</v>
      </c>
      <c r="L19" s="8" t="s">
        <v>207</v>
      </c>
      <c r="M19" s="5">
        <v>12</v>
      </c>
      <c r="O19" s="45">
        <f>19900</f>
        <v>19900</v>
      </c>
      <c r="P19" s="51"/>
      <c r="Q19" s="51"/>
      <c r="R19" s="45">
        <f t="shared" si="1"/>
        <v>19900</v>
      </c>
      <c r="S19" s="52"/>
      <c r="T19" s="52"/>
    </row>
    <row r="20" spans="1:20" s="49" customFormat="1" x14ac:dyDescent="0.35">
      <c r="A20" t="s">
        <v>225</v>
      </c>
      <c r="B20" s="5">
        <v>2022</v>
      </c>
      <c r="G20" s="5" t="s">
        <v>228</v>
      </c>
      <c r="H20" s="5" t="s">
        <v>59</v>
      </c>
      <c r="J20" s="63" t="s">
        <v>226</v>
      </c>
      <c r="K20" s="4" t="s">
        <v>46</v>
      </c>
      <c r="L20" s="8" t="s">
        <v>227</v>
      </c>
      <c r="M20" s="5">
        <v>1</v>
      </c>
      <c r="O20" s="45">
        <f>1010.44</f>
        <v>1010.44</v>
      </c>
      <c r="P20" s="51"/>
      <c r="Q20" s="51"/>
      <c r="R20" s="45"/>
      <c r="S20" s="52"/>
      <c r="T20" s="52"/>
    </row>
    <row r="21" spans="1:20" s="49" customFormat="1" x14ac:dyDescent="0.35">
      <c r="A21" t="s">
        <v>249</v>
      </c>
      <c r="B21" s="5">
        <v>2022</v>
      </c>
      <c r="G21" s="5" t="s">
        <v>228</v>
      </c>
      <c r="H21" s="5" t="s">
        <v>59</v>
      </c>
      <c r="J21" s="63" t="s">
        <v>250</v>
      </c>
      <c r="K21" s="4" t="s">
        <v>46</v>
      </c>
      <c r="L21" s="8" t="s">
        <v>227</v>
      </c>
      <c r="M21" s="5">
        <v>1</v>
      </c>
      <c r="O21" s="45">
        <v>16000</v>
      </c>
      <c r="P21" s="51"/>
      <c r="Q21" s="51"/>
      <c r="R21" s="45">
        <v>16000</v>
      </c>
      <c r="S21" s="52"/>
      <c r="T21" s="52"/>
    </row>
    <row r="22" spans="1:20" s="49" customFormat="1" x14ac:dyDescent="0.35">
      <c r="A22" t="s">
        <v>251</v>
      </c>
      <c r="B22" s="5">
        <v>2022</v>
      </c>
      <c r="G22" s="5" t="s">
        <v>228</v>
      </c>
      <c r="H22" s="5" t="s">
        <v>59</v>
      </c>
      <c r="J22" s="63" t="s">
        <v>252</v>
      </c>
      <c r="K22" s="4" t="s">
        <v>46</v>
      </c>
      <c r="L22" s="8" t="s">
        <v>227</v>
      </c>
      <c r="M22" s="5">
        <v>1</v>
      </c>
      <c r="O22" s="45">
        <v>1000</v>
      </c>
      <c r="P22" s="51"/>
      <c r="Q22" s="51"/>
      <c r="R22" s="45">
        <v>10000</v>
      </c>
      <c r="S22" s="52"/>
      <c r="T22" s="52"/>
    </row>
    <row r="23" spans="1:20" s="49" customFormat="1" x14ac:dyDescent="0.35">
      <c r="A23" t="s">
        <v>253</v>
      </c>
      <c r="B23" s="5">
        <v>2022</v>
      </c>
      <c r="G23" s="5" t="s">
        <v>228</v>
      </c>
      <c r="H23" s="5" t="s">
        <v>59</v>
      </c>
      <c r="J23" s="66" t="s">
        <v>254</v>
      </c>
      <c r="K23" s="4" t="s">
        <v>46</v>
      </c>
      <c r="L23" s="8" t="s">
        <v>255</v>
      </c>
      <c r="M23" s="5">
        <v>36</v>
      </c>
      <c r="O23" s="45">
        <v>3000</v>
      </c>
      <c r="P23" s="45">
        <v>3000</v>
      </c>
      <c r="Q23" s="45">
        <v>3000</v>
      </c>
      <c r="R23" s="45">
        <v>9000</v>
      </c>
      <c r="S23" s="52"/>
      <c r="T23" s="52"/>
    </row>
    <row r="24" spans="1:20" s="49" customFormat="1" x14ac:dyDescent="0.35">
      <c r="A24" t="s">
        <v>256</v>
      </c>
      <c r="B24" s="5">
        <v>2022</v>
      </c>
      <c r="G24" s="5" t="s">
        <v>228</v>
      </c>
      <c r="H24" s="5" t="s">
        <v>59</v>
      </c>
      <c r="J24" s="66" t="s">
        <v>257</v>
      </c>
      <c r="K24" s="4" t="s">
        <v>45</v>
      </c>
      <c r="L24" s="8" t="s">
        <v>97</v>
      </c>
      <c r="M24" s="5">
        <v>1</v>
      </c>
      <c r="O24" s="45">
        <v>1600</v>
      </c>
      <c r="P24" s="51"/>
      <c r="Q24" s="51"/>
      <c r="R24" s="45">
        <v>1600</v>
      </c>
      <c r="S24" s="52"/>
      <c r="T24" s="52"/>
    </row>
    <row r="25" spans="1:20" s="49" customFormat="1" ht="46.5" x14ac:dyDescent="0.35">
      <c r="A25" t="s">
        <v>258</v>
      </c>
      <c r="B25" s="5">
        <v>2022</v>
      </c>
      <c r="G25" s="5" t="s">
        <v>228</v>
      </c>
      <c r="H25" s="5" t="s">
        <v>59</v>
      </c>
      <c r="J25" s="66" t="s">
        <v>259</v>
      </c>
      <c r="K25" s="4" t="s">
        <v>23</v>
      </c>
      <c r="L25" s="8" t="s">
        <v>74</v>
      </c>
      <c r="M25" s="5">
        <v>3</v>
      </c>
      <c r="O25" s="45">
        <v>15000</v>
      </c>
      <c r="P25" s="51"/>
      <c r="Q25" s="51"/>
      <c r="R25" s="45">
        <v>15000</v>
      </c>
      <c r="S25" s="52"/>
      <c r="T25" s="52"/>
    </row>
    <row r="26" spans="1:20" s="49" customFormat="1" x14ac:dyDescent="0.35">
      <c r="A26" t="s">
        <v>260</v>
      </c>
      <c r="B26" s="5">
        <v>2022</v>
      </c>
      <c r="G26" s="5" t="s">
        <v>228</v>
      </c>
      <c r="H26" s="5" t="s">
        <v>59</v>
      </c>
      <c r="J26" s="66" t="s">
        <v>261</v>
      </c>
      <c r="K26" s="4" t="s">
        <v>46</v>
      </c>
      <c r="L26" s="8" t="s">
        <v>74</v>
      </c>
      <c r="M26" s="5">
        <v>36</v>
      </c>
      <c r="O26" s="45">
        <v>55000</v>
      </c>
      <c r="P26" s="51"/>
      <c r="Q26" s="51"/>
      <c r="R26" s="45">
        <v>55000</v>
      </c>
      <c r="S26" s="52"/>
      <c r="T26" s="52"/>
    </row>
    <row r="27" spans="1:20" s="49" customFormat="1" x14ac:dyDescent="0.35">
      <c r="A27" t="s">
        <v>262</v>
      </c>
      <c r="B27" s="5">
        <v>2023</v>
      </c>
      <c r="G27" s="5" t="s">
        <v>228</v>
      </c>
      <c r="H27" s="5" t="s">
        <v>59</v>
      </c>
      <c r="J27" s="66" t="s">
        <v>263</v>
      </c>
      <c r="K27" s="4" t="s">
        <v>23</v>
      </c>
      <c r="L27" s="8" t="s">
        <v>97</v>
      </c>
      <c r="M27" s="5"/>
      <c r="O27" s="45">
        <v>2000</v>
      </c>
      <c r="P27" s="51"/>
      <c r="Q27" s="51"/>
      <c r="R27" s="45">
        <v>2000</v>
      </c>
      <c r="S27" s="52"/>
      <c r="T27" s="52"/>
    </row>
    <row r="28" spans="1:20" s="49" customFormat="1" ht="46.5" x14ac:dyDescent="0.35">
      <c r="A28" t="s">
        <v>264</v>
      </c>
      <c r="B28" s="5">
        <v>2023</v>
      </c>
      <c r="G28" s="5" t="s">
        <v>228</v>
      </c>
      <c r="H28" s="5" t="s">
        <v>59</v>
      </c>
      <c r="J28" s="66" t="s">
        <v>265</v>
      </c>
      <c r="K28" s="4" t="s">
        <v>45</v>
      </c>
      <c r="L28" s="8" t="s">
        <v>266</v>
      </c>
      <c r="M28" s="5">
        <v>3</v>
      </c>
      <c r="O28" s="45">
        <v>10000</v>
      </c>
      <c r="P28" s="45">
        <v>10000</v>
      </c>
      <c r="Q28" s="45">
        <v>10000</v>
      </c>
      <c r="R28" s="45">
        <v>30000</v>
      </c>
      <c r="S28" s="52"/>
      <c r="T28" s="52"/>
    </row>
    <row r="29" spans="1:20" s="49" customFormat="1" x14ac:dyDescent="0.35">
      <c r="A29" t="s">
        <v>267</v>
      </c>
      <c r="B29" s="5">
        <v>2023</v>
      </c>
      <c r="G29" s="5" t="s">
        <v>228</v>
      </c>
      <c r="H29" s="5" t="s">
        <v>59</v>
      </c>
      <c r="J29" s="66" t="s">
        <v>268</v>
      </c>
      <c r="K29" s="4" t="s">
        <v>45</v>
      </c>
      <c r="L29" s="8" t="s">
        <v>73</v>
      </c>
      <c r="M29" s="5">
        <v>24</v>
      </c>
      <c r="O29" s="45">
        <v>30000</v>
      </c>
      <c r="P29" s="45">
        <v>60000</v>
      </c>
      <c r="Q29" s="51"/>
      <c r="R29" s="45">
        <v>90000</v>
      </c>
      <c r="S29" s="52"/>
      <c r="T29" s="52"/>
    </row>
    <row r="30" spans="1:20" s="49" customFormat="1" x14ac:dyDescent="0.35">
      <c r="A30" t="s">
        <v>269</v>
      </c>
      <c r="B30" s="5">
        <v>2023</v>
      </c>
      <c r="G30" s="5" t="s">
        <v>228</v>
      </c>
      <c r="H30" s="5" t="s">
        <v>59</v>
      </c>
      <c r="J30" s="66" t="s">
        <v>270</v>
      </c>
      <c r="K30" s="4" t="s">
        <v>45</v>
      </c>
      <c r="L30" s="8" t="s">
        <v>74</v>
      </c>
      <c r="M30" s="5">
        <v>4</v>
      </c>
      <c r="O30" s="45">
        <v>25000</v>
      </c>
      <c r="P30" s="51"/>
      <c r="Q30" s="51"/>
      <c r="R30" s="45">
        <v>25000</v>
      </c>
      <c r="S30" s="52"/>
      <c r="T30" s="52"/>
    </row>
    <row r="31" spans="1:20" s="49" customFormat="1" ht="31" x14ac:dyDescent="0.35">
      <c r="A31" t="s">
        <v>271</v>
      </c>
      <c r="B31" s="5">
        <v>2023</v>
      </c>
      <c r="G31" s="5" t="s">
        <v>228</v>
      </c>
      <c r="H31" s="5" t="s">
        <v>59</v>
      </c>
      <c r="J31" s="66" t="s">
        <v>273</v>
      </c>
      <c r="K31" s="4" t="s">
        <v>45</v>
      </c>
      <c r="L31" s="8" t="s">
        <v>74</v>
      </c>
      <c r="M31" s="5">
        <v>4</v>
      </c>
      <c r="O31" s="45">
        <v>15000</v>
      </c>
      <c r="P31" s="51"/>
      <c r="Q31" s="51"/>
      <c r="R31" s="45"/>
      <c r="S31" s="52"/>
      <c r="T31" s="52"/>
    </row>
    <row r="32" spans="1:20" s="49" customFormat="1" x14ac:dyDescent="0.35">
      <c r="A32" t="s">
        <v>272</v>
      </c>
      <c r="B32" s="5">
        <v>2023</v>
      </c>
      <c r="G32" s="5" t="s">
        <v>228</v>
      </c>
      <c r="H32" s="5" t="s">
        <v>59</v>
      </c>
      <c r="J32" s="66" t="s">
        <v>275</v>
      </c>
      <c r="K32" s="4" t="s">
        <v>45</v>
      </c>
      <c r="L32" s="8" t="s">
        <v>74</v>
      </c>
      <c r="M32" s="5">
        <v>1</v>
      </c>
      <c r="O32" s="45">
        <v>40000</v>
      </c>
      <c r="P32" s="51"/>
      <c r="Q32" s="51"/>
      <c r="R32" s="45">
        <v>40000</v>
      </c>
      <c r="S32" s="52"/>
      <c r="T32" s="52"/>
    </row>
    <row r="33" spans="1:20" s="49" customFormat="1" x14ac:dyDescent="0.35">
      <c r="A33" t="s">
        <v>274</v>
      </c>
      <c r="B33" s="5">
        <v>2023</v>
      </c>
      <c r="G33" s="5" t="s">
        <v>228</v>
      </c>
      <c r="H33" s="5" t="s">
        <v>59</v>
      </c>
      <c r="J33" s="66" t="s">
        <v>276</v>
      </c>
      <c r="K33" s="4" t="s">
        <v>45</v>
      </c>
      <c r="L33" s="8" t="s">
        <v>277</v>
      </c>
      <c r="M33" s="5">
        <v>1</v>
      </c>
      <c r="O33" s="45">
        <v>1000</v>
      </c>
      <c r="P33" s="51"/>
      <c r="Q33" s="51"/>
      <c r="R33" s="45">
        <v>1000</v>
      </c>
      <c r="S33" s="52"/>
      <c r="T33" s="52"/>
    </row>
    <row r="34" spans="1:20" s="49" customFormat="1" x14ac:dyDescent="0.35">
      <c r="A34" t="s">
        <v>278</v>
      </c>
      <c r="B34" s="5">
        <v>2023</v>
      </c>
      <c r="G34" s="5" t="s">
        <v>228</v>
      </c>
      <c r="H34" s="5" t="s">
        <v>59</v>
      </c>
      <c r="J34" s="66" t="s">
        <v>279</v>
      </c>
      <c r="K34" s="4" t="s">
        <v>45</v>
      </c>
      <c r="L34" s="8" t="s">
        <v>277</v>
      </c>
      <c r="M34" s="5">
        <v>1</v>
      </c>
      <c r="O34" s="45">
        <v>30000</v>
      </c>
      <c r="P34" s="51"/>
      <c r="Q34" s="51"/>
      <c r="R34" s="45">
        <v>30000</v>
      </c>
      <c r="S34" s="52"/>
      <c r="T34" s="52"/>
    </row>
    <row r="35" spans="1:20" s="49" customFormat="1" ht="62" x14ac:dyDescent="0.35">
      <c r="A35" t="s">
        <v>280</v>
      </c>
      <c r="B35" s="5">
        <v>2023</v>
      </c>
      <c r="G35" s="5" t="s">
        <v>228</v>
      </c>
      <c r="H35" s="5" t="s">
        <v>59</v>
      </c>
      <c r="J35" s="66" t="s">
        <v>281</v>
      </c>
      <c r="K35" s="4" t="s">
        <v>45</v>
      </c>
      <c r="L35" s="8" t="s">
        <v>74</v>
      </c>
      <c r="M35" s="5">
        <v>4</v>
      </c>
      <c r="O35" s="45">
        <v>20000</v>
      </c>
      <c r="P35" s="51"/>
      <c r="Q35" s="51"/>
      <c r="R35" s="45">
        <v>20000</v>
      </c>
      <c r="S35" s="52"/>
      <c r="T35" s="52"/>
    </row>
    <row r="36" spans="1:20" s="49" customFormat="1" x14ac:dyDescent="0.35">
      <c r="A36" t="s">
        <v>282</v>
      </c>
      <c r="B36" s="5">
        <v>2023</v>
      </c>
      <c r="G36" s="5" t="s">
        <v>228</v>
      </c>
      <c r="H36" s="5" t="s">
        <v>59</v>
      </c>
      <c r="J36" s="66" t="s">
        <v>283</v>
      </c>
      <c r="K36" s="4" t="s">
        <v>45</v>
      </c>
      <c r="L36" s="8" t="s">
        <v>74</v>
      </c>
      <c r="M36" s="5">
        <v>2</v>
      </c>
      <c r="O36" s="45">
        <v>2000</v>
      </c>
      <c r="P36" s="51"/>
      <c r="Q36" s="51"/>
      <c r="R36" s="45">
        <v>2000</v>
      </c>
      <c r="S36" s="52"/>
      <c r="T36" s="52"/>
    </row>
    <row r="37" spans="1:20" s="49" customFormat="1" x14ac:dyDescent="0.35">
      <c r="A37" t="s">
        <v>284</v>
      </c>
      <c r="B37" s="5">
        <v>2023</v>
      </c>
      <c r="G37" s="5" t="s">
        <v>228</v>
      </c>
      <c r="H37" s="5" t="s">
        <v>59</v>
      </c>
      <c r="J37" s="66" t="s">
        <v>285</v>
      </c>
      <c r="K37" s="4" t="s">
        <v>45</v>
      </c>
      <c r="L37" s="8" t="s">
        <v>74</v>
      </c>
      <c r="M37" s="5">
        <v>4</v>
      </c>
      <c r="O37" s="45">
        <v>3000</v>
      </c>
      <c r="P37" s="51"/>
      <c r="Q37" s="51"/>
      <c r="R37" s="45">
        <v>3000</v>
      </c>
      <c r="S37" s="52"/>
      <c r="T37" s="52"/>
    </row>
    <row r="38" spans="1:20" s="49" customFormat="1" ht="31" x14ac:dyDescent="0.35">
      <c r="A38" t="s">
        <v>286</v>
      </c>
      <c r="B38" s="5">
        <v>2023</v>
      </c>
      <c r="G38" s="5" t="s">
        <v>228</v>
      </c>
      <c r="H38" s="5" t="s">
        <v>59</v>
      </c>
      <c r="J38" s="66" t="s">
        <v>287</v>
      </c>
      <c r="K38" s="4" t="s">
        <v>45</v>
      </c>
      <c r="L38" s="8" t="s">
        <v>74</v>
      </c>
      <c r="M38" s="5">
        <v>2</v>
      </c>
      <c r="O38" s="45">
        <v>5000</v>
      </c>
      <c r="P38" s="51"/>
      <c r="Q38" s="51"/>
      <c r="R38" s="45">
        <v>5000</v>
      </c>
      <c r="S38" s="52"/>
      <c r="T38" s="52"/>
    </row>
    <row r="39" spans="1:20" s="49" customFormat="1" x14ac:dyDescent="0.35">
      <c r="A39" t="s">
        <v>288</v>
      </c>
      <c r="B39" s="5">
        <v>2023</v>
      </c>
      <c r="G39" s="5" t="s">
        <v>228</v>
      </c>
      <c r="H39" s="5" t="s">
        <v>59</v>
      </c>
      <c r="J39" s="66" t="s">
        <v>289</v>
      </c>
      <c r="K39" s="4" t="s">
        <v>45</v>
      </c>
      <c r="L39" s="8" t="s">
        <v>266</v>
      </c>
      <c r="M39" s="5">
        <v>4</v>
      </c>
      <c r="O39" s="45">
        <v>2000</v>
      </c>
      <c r="P39" s="51"/>
      <c r="Q39" s="51"/>
      <c r="R39" s="45">
        <v>2000</v>
      </c>
      <c r="S39" s="52"/>
      <c r="T39" s="52"/>
    </row>
    <row r="40" spans="1:20" s="49" customFormat="1" ht="37.5" x14ac:dyDescent="0.35">
      <c r="A40" t="s">
        <v>290</v>
      </c>
      <c r="B40" s="5">
        <v>2023</v>
      </c>
      <c r="G40" s="5" t="s">
        <v>228</v>
      </c>
      <c r="H40" s="5" t="s">
        <v>59</v>
      </c>
      <c r="J40" s="63" t="s">
        <v>291</v>
      </c>
      <c r="K40" s="4" t="s">
        <v>45</v>
      </c>
      <c r="L40" s="8" t="s">
        <v>292</v>
      </c>
      <c r="M40" s="5">
        <v>4</v>
      </c>
      <c r="O40" s="45">
        <v>25000</v>
      </c>
      <c r="P40" s="51"/>
      <c r="Q40" s="51"/>
      <c r="R40" s="45">
        <v>25000</v>
      </c>
      <c r="S40" s="52"/>
      <c r="T40" s="52"/>
    </row>
    <row r="41" spans="1:20" s="49" customFormat="1" x14ac:dyDescent="0.35">
      <c r="A41" t="s">
        <v>293</v>
      </c>
      <c r="B41" s="5">
        <v>2023</v>
      </c>
      <c r="G41" s="5" t="s">
        <v>228</v>
      </c>
      <c r="H41" s="5" t="s">
        <v>59</v>
      </c>
      <c r="J41" s="63" t="s">
        <v>294</v>
      </c>
      <c r="K41" s="4" t="s">
        <v>45</v>
      </c>
      <c r="L41" s="8" t="s">
        <v>227</v>
      </c>
      <c r="M41" s="5">
        <v>36</v>
      </c>
      <c r="O41" s="45">
        <v>10000</v>
      </c>
      <c r="P41" s="45">
        <v>10000</v>
      </c>
      <c r="Q41" s="45">
        <v>10000</v>
      </c>
      <c r="R41" s="45">
        <v>30000</v>
      </c>
      <c r="S41" s="52"/>
      <c r="T41" s="52"/>
    </row>
    <row r="42" spans="1:20" s="49" customFormat="1" x14ac:dyDescent="0.35">
      <c r="A42" t="s">
        <v>295</v>
      </c>
      <c r="B42" s="5">
        <v>2023</v>
      </c>
      <c r="G42" s="5" t="s">
        <v>228</v>
      </c>
      <c r="H42" s="5" t="s">
        <v>59</v>
      </c>
      <c r="J42" s="63" t="s">
        <v>344</v>
      </c>
      <c r="K42" s="4" t="s">
        <v>45</v>
      </c>
      <c r="L42" s="8" t="s">
        <v>297</v>
      </c>
      <c r="M42" s="5">
        <v>48</v>
      </c>
      <c r="O42" s="45">
        <v>6000</v>
      </c>
      <c r="P42" s="45">
        <v>6000</v>
      </c>
      <c r="Q42" s="45">
        <v>6000</v>
      </c>
      <c r="R42" s="45">
        <f>SUM(O42:Q42)</f>
        <v>18000</v>
      </c>
      <c r="S42" s="52"/>
      <c r="T42" s="52"/>
    </row>
    <row r="43" spans="1:20" s="49" customFormat="1" x14ac:dyDescent="0.35">
      <c r="A43" t="s">
        <v>298</v>
      </c>
      <c r="B43" s="5">
        <v>2023</v>
      </c>
      <c r="G43" s="5" t="s">
        <v>228</v>
      </c>
      <c r="H43" s="5" t="s">
        <v>59</v>
      </c>
      <c r="J43" s="63" t="s">
        <v>296</v>
      </c>
      <c r="K43" s="4" t="s">
        <v>45</v>
      </c>
      <c r="L43" s="8" t="s">
        <v>299</v>
      </c>
      <c r="M43" s="5">
        <v>12</v>
      </c>
      <c r="O43" s="45">
        <v>10000</v>
      </c>
      <c r="P43" s="51"/>
      <c r="Q43" s="51"/>
      <c r="R43" s="45">
        <v>10000</v>
      </c>
      <c r="S43" s="52"/>
      <c r="T43" s="52"/>
    </row>
    <row r="44" spans="1:20" s="49" customFormat="1" x14ac:dyDescent="0.35">
      <c r="A44" t="s">
        <v>350</v>
      </c>
      <c r="B44" s="5">
        <v>2023</v>
      </c>
      <c r="G44" s="5" t="s">
        <v>228</v>
      </c>
      <c r="H44" s="5" t="s">
        <v>351</v>
      </c>
      <c r="J44" s="63" t="s">
        <v>352</v>
      </c>
      <c r="K44" s="4" t="s">
        <v>23</v>
      </c>
      <c r="L44" s="8" t="s">
        <v>97</v>
      </c>
      <c r="M44" s="5">
        <v>12</v>
      </c>
      <c r="O44" s="45">
        <v>600</v>
      </c>
      <c r="P44" s="51"/>
      <c r="Q44" s="51"/>
      <c r="R44" s="45">
        <f>O44</f>
        <v>600</v>
      </c>
      <c r="S44" s="52"/>
      <c r="T44" s="52"/>
    </row>
    <row r="45" spans="1:20" s="49" customFormat="1" x14ac:dyDescent="0.35">
      <c r="A45"/>
      <c r="B45" s="5"/>
      <c r="G45" s="5"/>
      <c r="H45" s="5"/>
      <c r="J45" s="63"/>
      <c r="K45" s="4"/>
      <c r="L45" s="8"/>
      <c r="M45" s="5"/>
      <c r="O45" s="45"/>
      <c r="P45" s="51"/>
      <c r="Q45" s="51"/>
      <c r="R45" s="45"/>
      <c r="S45" s="52"/>
      <c r="T45" s="52"/>
    </row>
    <row r="46" spans="1:20" s="49" customFormat="1" x14ac:dyDescent="0.35">
      <c r="A46" s="48" t="s">
        <v>85</v>
      </c>
      <c r="B46" s="5">
        <v>2022</v>
      </c>
      <c r="G46" s="5" t="s">
        <v>228</v>
      </c>
      <c r="H46" s="9" t="s">
        <v>58</v>
      </c>
      <c r="J46" s="46" t="s">
        <v>87</v>
      </c>
      <c r="K46" s="4" t="s">
        <v>46</v>
      </c>
      <c r="L46" s="8" t="s">
        <v>97</v>
      </c>
      <c r="M46" s="5">
        <v>20</v>
      </c>
      <c r="O46" s="45">
        <f>74000</f>
        <v>74000</v>
      </c>
      <c r="P46" s="51"/>
      <c r="Q46" s="51"/>
      <c r="R46" s="6">
        <f t="shared" si="0"/>
        <v>74000</v>
      </c>
      <c r="S46" s="52"/>
      <c r="T46" s="52"/>
    </row>
    <row r="47" spans="1:20" s="49" customFormat="1" x14ac:dyDescent="0.35">
      <c r="A47" s="48" t="s">
        <v>88</v>
      </c>
      <c r="B47" s="5">
        <v>2022</v>
      </c>
      <c r="G47" s="5" t="s">
        <v>228</v>
      </c>
      <c r="H47" s="9" t="s">
        <v>58</v>
      </c>
      <c r="J47" s="46" t="s">
        <v>72</v>
      </c>
      <c r="K47" s="4" t="s">
        <v>46</v>
      </c>
      <c r="L47" s="8" t="s">
        <v>97</v>
      </c>
      <c r="M47" s="5">
        <v>24</v>
      </c>
      <c r="O47" s="45">
        <v>2280</v>
      </c>
      <c r="P47" s="51"/>
      <c r="Q47" s="51"/>
      <c r="R47" s="6">
        <f t="shared" si="0"/>
        <v>2280</v>
      </c>
      <c r="S47" s="52"/>
      <c r="T47" s="52"/>
    </row>
    <row r="48" spans="1:20" s="49" customFormat="1" x14ac:dyDescent="0.35">
      <c r="A48" s="48" t="s">
        <v>89</v>
      </c>
      <c r="B48" s="5">
        <v>2022</v>
      </c>
      <c r="G48" s="5" t="s">
        <v>228</v>
      </c>
      <c r="H48" s="9" t="s">
        <v>58</v>
      </c>
      <c r="J48" s="46" t="s">
        <v>90</v>
      </c>
      <c r="K48" s="4" t="s">
        <v>46</v>
      </c>
      <c r="L48" s="8" t="s">
        <v>73</v>
      </c>
      <c r="M48" s="5">
        <v>24</v>
      </c>
      <c r="O48" s="45">
        <v>600</v>
      </c>
      <c r="P48" s="51"/>
      <c r="Q48" s="51"/>
      <c r="R48" s="6">
        <f t="shared" si="0"/>
        <v>600</v>
      </c>
      <c r="S48" s="52"/>
      <c r="T48" s="52"/>
    </row>
    <row r="49" spans="1:20" s="49" customFormat="1" x14ac:dyDescent="0.35">
      <c r="A49" s="48" t="s">
        <v>91</v>
      </c>
      <c r="B49" s="5">
        <v>2022</v>
      </c>
      <c r="G49" s="5" t="s">
        <v>228</v>
      </c>
      <c r="H49" s="9" t="s">
        <v>58</v>
      </c>
      <c r="J49" s="46" t="s">
        <v>92</v>
      </c>
      <c r="K49" s="4" t="s">
        <v>46</v>
      </c>
      <c r="L49" s="8" t="s">
        <v>73</v>
      </c>
      <c r="M49" s="5">
        <v>1</v>
      </c>
      <c r="O49" s="45">
        <f>990</f>
        <v>990</v>
      </c>
      <c r="P49" s="51"/>
      <c r="Q49" s="51"/>
      <c r="R49" s="6">
        <f t="shared" si="0"/>
        <v>990</v>
      </c>
      <c r="S49" s="52"/>
      <c r="T49" s="52"/>
    </row>
    <row r="50" spans="1:20" s="49" customFormat="1" ht="37.5" x14ac:dyDescent="0.35">
      <c r="A50" s="48" t="s">
        <v>94</v>
      </c>
      <c r="B50" s="5">
        <v>2022</v>
      </c>
      <c r="G50" s="5" t="s">
        <v>228</v>
      </c>
      <c r="H50" s="9" t="s">
        <v>58</v>
      </c>
      <c r="J50" s="46" t="s">
        <v>93</v>
      </c>
      <c r="K50" s="4" t="s">
        <v>46</v>
      </c>
      <c r="L50" s="8" t="s">
        <v>97</v>
      </c>
      <c r="M50" s="5">
        <v>1</v>
      </c>
      <c r="O50" s="45">
        <f>1500</f>
        <v>1500</v>
      </c>
      <c r="P50" s="51"/>
      <c r="Q50" s="51"/>
      <c r="R50" s="6">
        <f t="shared" si="0"/>
        <v>1500</v>
      </c>
      <c r="S50" s="52"/>
      <c r="T50" s="52"/>
    </row>
    <row r="51" spans="1:20" s="49" customFormat="1" x14ac:dyDescent="0.35">
      <c r="A51" s="47" t="s">
        <v>95</v>
      </c>
      <c r="B51" s="5">
        <v>2022</v>
      </c>
      <c r="G51" s="5" t="s">
        <v>228</v>
      </c>
      <c r="H51" s="9" t="s">
        <v>58</v>
      </c>
      <c r="J51" s="46" t="s">
        <v>96</v>
      </c>
      <c r="K51" s="4" t="s">
        <v>46</v>
      </c>
      <c r="L51" s="8" t="s">
        <v>97</v>
      </c>
      <c r="M51" s="5">
        <v>12</v>
      </c>
      <c r="O51" s="45">
        <f>200</f>
        <v>200</v>
      </c>
      <c r="P51" s="51"/>
      <c r="Q51" s="51"/>
      <c r="R51" s="6">
        <f t="shared" si="0"/>
        <v>200</v>
      </c>
      <c r="S51" s="52"/>
      <c r="T51" s="52"/>
    </row>
    <row r="52" spans="1:20" s="49" customFormat="1" x14ac:dyDescent="0.35">
      <c r="A52" t="s">
        <v>208</v>
      </c>
      <c r="B52" s="5">
        <v>2022</v>
      </c>
      <c r="G52" s="5" t="s">
        <v>228</v>
      </c>
      <c r="H52" s="9" t="s">
        <v>58</v>
      </c>
      <c r="J52" s="46" t="s">
        <v>209</v>
      </c>
      <c r="K52" s="4" t="s">
        <v>46</v>
      </c>
      <c r="L52" s="8" t="s">
        <v>210</v>
      </c>
      <c r="M52" s="5">
        <v>12</v>
      </c>
      <c r="O52" s="45">
        <f>691</f>
        <v>691</v>
      </c>
      <c r="P52" s="51"/>
      <c r="Q52" s="51"/>
      <c r="R52" s="45">
        <f>O52</f>
        <v>691</v>
      </c>
      <c r="S52" s="52"/>
      <c r="T52" s="52"/>
    </row>
    <row r="53" spans="1:20" s="49" customFormat="1" x14ac:dyDescent="0.35">
      <c r="A53" t="s">
        <v>211</v>
      </c>
      <c r="B53" s="5">
        <v>2022</v>
      </c>
      <c r="G53" s="5" t="s">
        <v>228</v>
      </c>
      <c r="H53" s="5" t="s">
        <v>58</v>
      </c>
      <c r="J53" s="46" t="s">
        <v>212</v>
      </c>
      <c r="K53" s="4" t="s">
        <v>46</v>
      </c>
      <c r="L53" s="8" t="s">
        <v>98</v>
      </c>
      <c r="M53" s="5">
        <v>24</v>
      </c>
      <c r="O53" s="45">
        <f>4900</f>
        <v>4900</v>
      </c>
      <c r="P53" s="51"/>
      <c r="Q53" s="51"/>
      <c r="R53" s="6">
        <f>O53</f>
        <v>4900</v>
      </c>
      <c r="S53" s="52"/>
      <c r="T53" s="52"/>
    </row>
    <row r="54" spans="1:20" s="49" customFormat="1" ht="25" x14ac:dyDescent="0.35">
      <c r="A54" t="s">
        <v>213</v>
      </c>
      <c r="B54" s="5">
        <v>2022</v>
      </c>
      <c r="G54" s="5" t="s">
        <v>228</v>
      </c>
      <c r="H54" s="5" t="s">
        <v>58</v>
      </c>
      <c r="J54" s="46" t="s">
        <v>214</v>
      </c>
      <c r="K54" s="4" t="s">
        <v>46</v>
      </c>
      <c r="L54" s="8" t="s">
        <v>207</v>
      </c>
      <c r="M54" s="5">
        <v>2</v>
      </c>
      <c r="O54" s="45">
        <v>19900</v>
      </c>
      <c r="P54" s="51"/>
      <c r="Q54" s="51"/>
      <c r="R54" s="6">
        <v>19900</v>
      </c>
      <c r="S54" s="52"/>
      <c r="T54" s="52"/>
    </row>
    <row r="55" spans="1:20" s="49" customFormat="1" x14ac:dyDescent="0.35">
      <c r="A55" t="s">
        <v>215</v>
      </c>
      <c r="B55" s="5">
        <v>2022</v>
      </c>
      <c r="G55" s="5" t="s">
        <v>228</v>
      </c>
      <c r="H55" s="5" t="s">
        <v>58</v>
      </c>
      <c r="J55" s="46" t="s">
        <v>216</v>
      </c>
      <c r="K55" s="4" t="s">
        <v>46</v>
      </c>
      <c r="L55" s="8" t="s">
        <v>74</v>
      </c>
      <c r="M55" s="5">
        <v>1</v>
      </c>
      <c r="O55" s="45">
        <f>904</f>
        <v>904</v>
      </c>
      <c r="P55" s="51"/>
      <c r="Q55" s="51"/>
      <c r="R55" s="6">
        <f>O55</f>
        <v>904</v>
      </c>
      <c r="S55" s="52"/>
      <c r="T55" s="52"/>
    </row>
    <row r="56" spans="1:20" s="49" customFormat="1" x14ac:dyDescent="0.35">
      <c r="A56" t="s">
        <v>217</v>
      </c>
      <c r="B56" s="5">
        <v>2022</v>
      </c>
      <c r="G56" s="5" t="s">
        <v>228</v>
      </c>
      <c r="H56" s="5" t="s">
        <v>58</v>
      </c>
      <c r="J56" s="46" t="s">
        <v>218</v>
      </c>
      <c r="K56" s="4" t="s">
        <v>46</v>
      </c>
      <c r="L56" s="8" t="s">
        <v>75</v>
      </c>
      <c r="M56" s="5">
        <v>3</v>
      </c>
      <c r="O56" s="45">
        <f>19900</f>
        <v>19900</v>
      </c>
      <c r="P56" s="51"/>
      <c r="Q56" s="51"/>
      <c r="R56" s="6">
        <f>O56</f>
        <v>19900</v>
      </c>
      <c r="S56" s="52"/>
      <c r="T56" s="52"/>
    </row>
    <row r="57" spans="1:20" s="49" customFormat="1" x14ac:dyDescent="0.35">
      <c r="A57" t="s">
        <v>219</v>
      </c>
      <c r="B57" s="5">
        <v>2022</v>
      </c>
      <c r="G57" s="5" t="s">
        <v>228</v>
      </c>
      <c r="H57" s="5" t="s">
        <v>58</v>
      </c>
      <c r="J57" s="46" t="s">
        <v>220</v>
      </c>
      <c r="K57" s="4" t="s">
        <v>46</v>
      </c>
      <c r="L57" s="8" t="s">
        <v>73</v>
      </c>
      <c r="M57" s="5">
        <v>2</v>
      </c>
      <c r="O57" s="45">
        <f>4900</f>
        <v>4900</v>
      </c>
      <c r="P57" s="51"/>
      <c r="Q57" s="51"/>
      <c r="R57" s="6">
        <f>O57</f>
        <v>4900</v>
      </c>
      <c r="S57" s="52"/>
      <c r="T57" s="52"/>
    </row>
    <row r="58" spans="1:20" s="49" customFormat="1" x14ac:dyDescent="0.35">
      <c r="A58" t="s">
        <v>221</v>
      </c>
      <c r="B58" s="5">
        <v>2022</v>
      </c>
      <c r="G58" s="5" t="s">
        <v>228</v>
      </c>
      <c r="H58" s="5" t="s">
        <v>58</v>
      </c>
      <c r="J58" s="46" t="s">
        <v>222</v>
      </c>
      <c r="K58" s="4" t="s">
        <v>46</v>
      </c>
      <c r="L58" s="8" t="s">
        <v>207</v>
      </c>
      <c r="M58" s="5">
        <v>3</v>
      </c>
      <c r="O58" s="45">
        <f>60000</f>
        <v>60000</v>
      </c>
      <c r="P58" s="51"/>
      <c r="Q58" s="51"/>
      <c r="R58" s="6">
        <f>O58</f>
        <v>60000</v>
      </c>
      <c r="S58" s="52"/>
      <c r="T58" s="52"/>
    </row>
    <row r="59" spans="1:20" s="49" customFormat="1" x14ac:dyDescent="0.35">
      <c r="A59" t="s">
        <v>229</v>
      </c>
      <c r="B59" s="5">
        <v>2022</v>
      </c>
      <c r="G59" s="5" t="s">
        <v>228</v>
      </c>
      <c r="H59" s="5" t="s">
        <v>58</v>
      </c>
      <c r="J59" s="46" t="s">
        <v>230</v>
      </c>
      <c r="K59" s="4" t="s">
        <v>46</v>
      </c>
      <c r="L59" s="8" t="s">
        <v>74</v>
      </c>
      <c r="M59" s="5">
        <v>60</v>
      </c>
      <c r="O59" s="45">
        <f>941.8/5</f>
        <v>188.35999999999999</v>
      </c>
      <c r="P59" s="45">
        <f>941.8/5</f>
        <v>188.35999999999999</v>
      </c>
      <c r="Q59" s="7">
        <f>P59*3</f>
        <v>565.07999999999993</v>
      </c>
      <c r="R59" s="45">
        <v>941.8</v>
      </c>
      <c r="S59" s="52"/>
      <c r="T59" s="52"/>
    </row>
    <row r="60" spans="1:20" s="49" customFormat="1" ht="30" x14ac:dyDescent="0.35">
      <c r="A60" t="s">
        <v>231</v>
      </c>
      <c r="B60" s="5">
        <v>2022</v>
      </c>
      <c r="G60" s="5" t="s">
        <v>228</v>
      </c>
      <c r="H60" s="5" t="s">
        <v>58</v>
      </c>
      <c r="J60" s="66" t="s">
        <v>232</v>
      </c>
      <c r="K60" s="4" t="s">
        <v>46</v>
      </c>
      <c r="L60" s="8" t="s">
        <v>74</v>
      </c>
      <c r="M60" s="5">
        <v>60</v>
      </c>
      <c r="O60" s="45">
        <f>2891.8/5</f>
        <v>578.36</v>
      </c>
      <c r="P60" s="45">
        <f>2891.8/5</f>
        <v>578.36</v>
      </c>
      <c r="Q60" s="7">
        <f t="shared" ref="Q60:Q63" si="2">P60*3</f>
        <v>1735.08</v>
      </c>
      <c r="R60" s="45">
        <v>2891.8</v>
      </c>
      <c r="S60" s="52"/>
      <c r="T60" s="52"/>
    </row>
    <row r="61" spans="1:20" s="49" customFormat="1" ht="30" x14ac:dyDescent="0.35">
      <c r="A61" t="s">
        <v>233</v>
      </c>
      <c r="B61" s="5">
        <v>2022</v>
      </c>
      <c r="G61" s="5" t="s">
        <v>228</v>
      </c>
      <c r="H61" s="5" t="s">
        <v>58</v>
      </c>
      <c r="J61" s="66" t="s">
        <v>234</v>
      </c>
      <c r="K61" s="4" t="s">
        <v>46</v>
      </c>
      <c r="L61" s="8" t="s">
        <v>74</v>
      </c>
      <c r="M61" s="5">
        <v>60</v>
      </c>
      <c r="O61" s="45">
        <f>4516/5</f>
        <v>903.2</v>
      </c>
      <c r="P61" s="45">
        <f>4516/5</f>
        <v>903.2</v>
      </c>
      <c r="Q61" s="7">
        <f t="shared" si="2"/>
        <v>2709.6000000000004</v>
      </c>
      <c r="R61" s="45">
        <v>4516</v>
      </c>
      <c r="S61" s="52"/>
      <c r="T61" s="52"/>
    </row>
    <row r="62" spans="1:20" s="49" customFormat="1" ht="30" x14ac:dyDescent="0.35">
      <c r="A62" t="s">
        <v>236</v>
      </c>
      <c r="B62" s="5">
        <v>2022</v>
      </c>
      <c r="G62" s="5" t="s">
        <v>228</v>
      </c>
      <c r="H62" s="5" t="s">
        <v>58</v>
      </c>
      <c r="J62" s="66" t="s">
        <v>235</v>
      </c>
      <c r="K62" s="4" t="s">
        <v>46</v>
      </c>
      <c r="L62" s="8" t="s">
        <v>74</v>
      </c>
      <c r="M62" s="5">
        <v>60</v>
      </c>
      <c r="O62" s="45">
        <f>6620/5</f>
        <v>1324</v>
      </c>
      <c r="P62" s="45">
        <f>6620/5</f>
        <v>1324</v>
      </c>
      <c r="Q62" s="7">
        <f t="shared" si="2"/>
        <v>3972</v>
      </c>
      <c r="R62" s="45">
        <v>6620</v>
      </c>
      <c r="S62" s="52"/>
      <c r="T62" s="52"/>
    </row>
    <row r="63" spans="1:20" s="49" customFormat="1" x14ac:dyDescent="0.35">
      <c r="A63" t="s">
        <v>237</v>
      </c>
      <c r="B63" s="5">
        <v>2022</v>
      </c>
      <c r="G63" s="5" t="s">
        <v>228</v>
      </c>
      <c r="H63" s="5" t="s">
        <v>58</v>
      </c>
      <c r="J63" s="67" t="s">
        <v>238</v>
      </c>
      <c r="K63" s="4" t="s">
        <v>46</v>
      </c>
      <c r="L63" s="8" t="s">
        <v>74</v>
      </c>
      <c r="M63" s="5">
        <v>60</v>
      </c>
      <c r="O63" s="45">
        <f>1220/5</f>
        <v>244</v>
      </c>
      <c r="P63" s="45">
        <f>1220/5</f>
        <v>244</v>
      </c>
      <c r="Q63" s="7">
        <f t="shared" si="2"/>
        <v>732</v>
      </c>
      <c r="R63" s="45">
        <v>1220</v>
      </c>
      <c r="S63" s="52"/>
      <c r="T63" s="52"/>
    </row>
    <row r="64" spans="1:20" s="49" customFormat="1" ht="25" x14ac:dyDescent="0.35">
      <c r="A64" t="s">
        <v>239</v>
      </c>
      <c r="B64" s="5">
        <v>2022</v>
      </c>
      <c r="G64" s="5" t="s">
        <v>228</v>
      </c>
      <c r="H64" s="5" t="s">
        <v>58</v>
      </c>
      <c r="J64" s="46" t="s">
        <v>240</v>
      </c>
      <c r="K64" s="4" t="s">
        <v>46</v>
      </c>
      <c r="L64" s="8" t="s">
        <v>75</v>
      </c>
      <c r="M64" s="5">
        <v>3</v>
      </c>
      <c r="O64" s="45">
        <v>14436</v>
      </c>
      <c r="P64" s="51"/>
      <c r="Q64" s="7"/>
      <c r="R64" s="6">
        <f>O64</f>
        <v>14436</v>
      </c>
      <c r="S64" s="52"/>
      <c r="T64" s="52"/>
    </row>
    <row r="65" spans="1:20" s="49" customFormat="1" x14ac:dyDescent="0.35">
      <c r="A65" s="1" t="s">
        <v>241</v>
      </c>
      <c r="B65" s="5">
        <v>2022</v>
      </c>
      <c r="G65" s="5" t="s">
        <v>228</v>
      </c>
      <c r="H65" s="5" t="s">
        <v>58</v>
      </c>
      <c r="J65" s="70" t="s">
        <v>244</v>
      </c>
      <c r="K65" s="4" t="s">
        <v>46</v>
      </c>
      <c r="L65" s="8" t="s">
        <v>242</v>
      </c>
      <c r="M65" s="5">
        <v>12</v>
      </c>
      <c r="O65" s="45">
        <v>225</v>
      </c>
      <c r="P65" s="51"/>
      <c r="Q65" s="7"/>
      <c r="R65" s="6">
        <f>O65</f>
        <v>225</v>
      </c>
      <c r="S65" s="52"/>
      <c r="T65" s="52"/>
    </row>
    <row r="66" spans="1:20" s="49" customFormat="1" x14ac:dyDescent="0.35">
      <c r="A66" t="s">
        <v>243</v>
      </c>
      <c r="B66" s="5">
        <v>2022</v>
      </c>
      <c r="G66" s="5" t="s">
        <v>228</v>
      </c>
      <c r="H66" s="5" t="s">
        <v>58</v>
      </c>
      <c r="J66" s="66" t="s">
        <v>245</v>
      </c>
      <c r="K66" s="4" t="s">
        <v>46</v>
      </c>
      <c r="L66" s="8" t="s">
        <v>242</v>
      </c>
      <c r="M66" s="5">
        <v>12</v>
      </c>
      <c r="O66" s="45">
        <v>690</v>
      </c>
      <c r="P66" s="51"/>
      <c r="Q66" s="7"/>
      <c r="R66" s="6">
        <f>O66</f>
        <v>690</v>
      </c>
      <c r="S66" s="52"/>
      <c r="T66" s="52"/>
    </row>
    <row r="67" spans="1:20" s="49" customFormat="1" x14ac:dyDescent="0.35">
      <c r="A67" t="s">
        <v>246</v>
      </c>
      <c r="B67" s="5">
        <v>2022</v>
      </c>
      <c r="G67" s="5" t="s">
        <v>228</v>
      </c>
      <c r="H67" s="5" t="s">
        <v>58</v>
      </c>
      <c r="J67" s="66" t="s">
        <v>247</v>
      </c>
      <c r="K67" s="4" t="s">
        <v>46</v>
      </c>
      <c r="L67" s="8" t="s">
        <v>73</v>
      </c>
      <c r="M67" s="5">
        <v>60</v>
      </c>
      <c r="O67" s="45">
        <f xml:space="preserve">  30580+2600</f>
        <v>33180</v>
      </c>
      <c r="P67" s="45">
        <f xml:space="preserve">           7800+21900</f>
        <v>29700</v>
      </c>
      <c r="Q67" s="7">
        <f>24505*3</f>
        <v>73515</v>
      </c>
      <c r="R67" s="6">
        <v>136410</v>
      </c>
      <c r="S67" s="52"/>
      <c r="T67" s="52"/>
    </row>
    <row r="68" spans="1:20" s="49" customFormat="1" x14ac:dyDescent="0.35">
      <c r="A68" t="s">
        <v>248</v>
      </c>
      <c r="B68" s="5">
        <v>2022</v>
      </c>
      <c r="G68" s="5" t="s">
        <v>228</v>
      </c>
      <c r="H68" s="5" t="s">
        <v>58</v>
      </c>
      <c r="J68" s="66" t="s">
        <v>300</v>
      </c>
      <c r="K68" s="4" t="s">
        <v>46</v>
      </c>
      <c r="L68" s="8" t="s">
        <v>74</v>
      </c>
      <c r="M68" s="5">
        <v>12</v>
      </c>
      <c r="O68" s="45">
        <v>10800</v>
      </c>
      <c r="P68" s="45"/>
      <c r="Q68" s="7"/>
      <c r="R68" s="6">
        <f>O68</f>
        <v>10800</v>
      </c>
      <c r="S68" s="52"/>
      <c r="T68" s="52"/>
    </row>
    <row r="69" spans="1:20" s="49" customFormat="1" x14ac:dyDescent="0.35">
      <c r="A69" t="s">
        <v>301</v>
      </c>
      <c r="B69" s="5">
        <v>2022</v>
      </c>
      <c r="G69" s="5" t="s">
        <v>228</v>
      </c>
      <c r="H69" s="5" t="s">
        <v>58</v>
      </c>
      <c r="J69" s="66" t="s">
        <v>302</v>
      </c>
      <c r="K69" s="4" t="s">
        <v>45</v>
      </c>
      <c r="L69" s="8" t="s">
        <v>97</v>
      </c>
      <c r="M69" s="5">
        <v>6</v>
      </c>
      <c r="O69" s="45">
        <v>4990</v>
      </c>
      <c r="P69" s="45"/>
      <c r="Q69" s="7"/>
      <c r="R69" s="6">
        <f>O69</f>
        <v>4990</v>
      </c>
      <c r="S69" s="52"/>
      <c r="T69" s="52"/>
    </row>
    <row r="70" spans="1:20" s="49" customFormat="1" x14ac:dyDescent="0.35">
      <c r="A70" t="s">
        <v>303</v>
      </c>
      <c r="B70" s="5">
        <v>2022</v>
      </c>
      <c r="G70" s="5" t="s">
        <v>228</v>
      </c>
      <c r="H70" s="5" t="s">
        <v>58</v>
      </c>
      <c r="J70" s="66" t="s">
        <v>304</v>
      </c>
      <c r="K70" s="4" t="s">
        <v>46</v>
      </c>
      <c r="L70" s="8" t="s">
        <v>97</v>
      </c>
      <c r="M70" s="5">
        <v>2</v>
      </c>
      <c r="O70" s="45">
        <v>10000</v>
      </c>
      <c r="P70" s="45"/>
      <c r="Q70" s="7"/>
      <c r="R70" s="6">
        <f>O70</f>
        <v>10000</v>
      </c>
      <c r="S70" s="52"/>
      <c r="T70" s="52"/>
    </row>
    <row r="71" spans="1:20" s="49" customFormat="1" ht="31" x14ac:dyDescent="0.35">
      <c r="A71" t="s">
        <v>305</v>
      </c>
      <c r="B71" s="5">
        <v>2022</v>
      </c>
      <c r="G71" s="5" t="s">
        <v>228</v>
      </c>
      <c r="H71" s="5" t="s">
        <v>58</v>
      </c>
      <c r="J71" s="66" t="s">
        <v>306</v>
      </c>
      <c r="K71" s="4" t="s">
        <v>46</v>
      </c>
      <c r="L71" s="8" t="s">
        <v>97</v>
      </c>
      <c r="M71" s="5">
        <v>12</v>
      </c>
      <c r="O71" s="45">
        <v>7500</v>
      </c>
      <c r="P71" s="45"/>
      <c r="Q71" s="7"/>
      <c r="R71" s="6">
        <f>O71</f>
        <v>7500</v>
      </c>
      <c r="S71" s="52"/>
      <c r="T71" s="52"/>
    </row>
    <row r="72" spans="1:20" s="49" customFormat="1" x14ac:dyDescent="0.35">
      <c r="A72" t="s">
        <v>347</v>
      </c>
      <c r="B72" s="5">
        <v>2022</v>
      </c>
      <c r="G72" s="5" t="s">
        <v>228</v>
      </c>
      <c r="H72" s="5" t="s">
        <v>58</v>
      </c>
      <c r="J72" s="66" t="s">
        <v>346</v>
      </c>
      <c r="K72" s="4" t="s">
        <v>45</v>
      </c>
      <c r="L72" s="8" t="s">
        <v>97</v>
      </c>
      <c r="M72" s="5">
        <v>48</v>
      </c>
      <c r="O72" s="45">
        <v>1000</v>
      </c>
      <c r="P72" s="45">
        <v>1000</v>
      </c>
      <c r="Q72" s="7">
        <v>1000</v>
      </c>
      <c r="R72" s="6">
        <v>3000</v>
      </c>
      <c r="S72" s="52"/>
      <c r="T72" s="52"/>
    </row>
    <row r="73" spans="1:20" s="49" customFormat="1" x14ac:dyDescent="0.35">
      <c r="A73" s="1" t="s">
        <v>348</v>
      </c>
      <c r="B73" s="5">
        <v>2023</v>
      </c>
      <c r="G73" s="5" t="s">
        <v>228</v>
      </c>
      <c r="H73" s="5" t="s">
        <v>58</v>
      </c>
      <c r="J73" s="70" t="s">
        <v>307</v>
      </c>
      <c r="K73" s="4" t="s">
        <v>45</v>
      </c>
      <c r="L73" s="8" t="s">
        <v>73</v>
      </c>
      <c r="M73" s="5">
        <v>36</v>
      </c>
      <c r="O73" s="45">
        <v>10000</v>
      </c>
      <c r="P73" s="45">
        <v>2500</v>
      </c>
      <c r="Q73" s="7">
        <v>2500</v>
      </c>
      <c r="R73" s="6">
        <f>SUM(O73:Q73)</f>
        <v>15000</v>
      </c>
      <c r="S73" s="52"/>
      <c r="T73" s="52"/>
    </row>
    <row r="74" spans="1:20" s="49" customFormat="1" ht="46.5" x14ac:dyDescent="0.35">
      <c r="A74" t="s">
        <v>309</v>
      </c>
      <c r="B74" s="5">
        <v>2023</v>
      </c>
      <c r="G74" s="5" t="s">
        <v>228</v>
      </c>
      <c r="H74" s="5" t="s">
        <v>58</v>
      </c>
      <c r="J74" s="66" t="s">
        <v>308</v>
      </c>
      <c r="K74" s="4" t="s">
        <v>45</v>
      </c>
      <c r="L74" s="8" t="s">
        <v>255</v>
      </c>
      <c r="M74" s="5">
        <v>12</v>
      </c>
      <c r="O74" s="45">
        <v>30000</v>
      </c>
      <c r="P74" s="45"/>
      <c r="Q74" s="7"/>
      <c r="R74" s="6">
        <f>SUM(O74:Q74)</f>
        <v>30000</v>
      </c>
      <c r="S74" s="52"/>
      <c r="T74" s="52"/>
    </row>
    <row r="75" spans="1:20" s="49" customFormat="1" x14ac:dyDescent="0.35">
      <c r="A75" s="1" t="s">
        <v>312</v>
      </c>
      <c r="B75" s="5">
        <v>2023</v>
      </c>
      <c r="G75" s="5" t="s">
        <v>228</v>
      </c>
      <c r="H75" s="5" t="s">
        <v>58</v>
      </c>
      <c r="J75" s="70" t="s">
        <v>310</v>
      </c>
      <c r="K75" s="4" t="s">
        <v>45</v>
      </c>
      <c r="L75" s="8" t="s">
        <v>311</v>
      </c>
      <c r="M75" s="5">
        <v>36</v>
      </c>
      <c r="O75" s="45">
        <v>8000</v>
      </c>
      <c r="P75" s="45">
        <v>8000</v>
      </c>
      <c r="Q75" s="7">
        <v>8000</v>
      </c>
      <c r="R75" s="6">
        <f>SUM(O75:Q75)</f>
        <v>24000</v>
      </c>
      <c r="S75" s="52"/>
      <c r="T75" s="52"/>
    </row>
    <row r="76" spans="1:20" s="49" customFormat="1" x14ac:dyDescent="0.35">
      <c r="A76" t="s">
        <v>314</v>
      </c>
      <c r="B76" s="5">
        <v>2023</v>
      </c>
      <c r="G76" s="5" t="s">
        <v>228</v>
      </c>
      <c r="H76" s="5" t="s">
        <v>58</v>
      </c>
      <c r="J76" s="66" t="s">
        <v>313</v>
      </c>
      <c r="K76" s="4" t="s">
        <v>45</v>
      </c>
      <c r="L76" s="8" t="s">
        <v>207</v>
      </c>
      <c r="M76" s="5">
        <v>48</v>
      </c>
      <c r="O76" s="45">
        <v>16000</v>
      </c>
      <c r="P76" s="45">
        <v>16000</v>
      </c>
      <c r="Q76" s="7">
        <v>32000</v>
      </c>
      <c r="R76" s="6">
        <v>64000</v>
      </c>
      <c r="S76" s="52"/>
      <c r="T76" s="52"/>
    </row>
    <row r="77" spans="1:20" s="49" customFormat="1" x14ac:dyDescent="0.35">
      <c r="A77" t="s">
        <v>315</v>
      </c>
      <c r="B77" s="5">
        <v>2023</v>
      </c>
      <c r="G77" s="5" t="s">
        <v>228</v>
      </c>
      <c r="H77" s="5" t="s">
        <v>58</v>
      </c>
      <c r="J77" s="66" t="s">
        <v>316</v>
      </c>
      <c r="K77" s="4" t="s">
        <v>45</v>
      </c>
      <c r="L77" s="8" t="s">
        <v>75</v>
      </c>
      <c r="M77" s="5">
        <v>48</v>
      </c>
      <c r="O77" s="45">
        <v>17000</v>
      </c>
      <c r="P77" s="45">
        <v>17000</v>
      </c>
      <c r="Q77" s="7">
        <v>34000</v>
      </c>
      <c r="R77" s="6">
        <v>68000</v>
      </c>
      <c r="S77" s="52"/>
      <c r="T77" s="52"/>
    </row>
    <row r="78" spans="1:20" s="49" customFormat="1" x14ac:dyDescent="0.35">
      <c r="A78" t="s">
        <v>319</v>
      </c>
      <c r="B78" s="5">
        <v>2023</v>
      </c>
      <c r="G78" s="5" t="s">
        <v>228</v>
      </c>
      <c r="H78" s="5" t="s">
        <v>58</v>
      </c>
      <c r="J78" s="66" t="s">
        <v>317</v>
      </c>
      <c r="K78" s="4" t="s">
        <v>45</v>
      </c>
      <c r="L78" s="8" t="s">
        <v>318</v>
      </c>
      <c r="M78" s="5">
        <v>48</v>
      </c>
      <c r="O78" s="45">
        <v>20000</v>
      </c>
      <c r="P78" s="45">
        <v>20000</v>
      </c>
      <c r="Q78" s="7">
        <v>40000</v>
      </c>
      <c r="R78" s="6">
        <v>80000</v>
      </c>
      <c r="S78" s="52"/>
      <c r="T78" s="52"/>
    </row>
    <row r="79" spans="1:20" s="49" customFormat="1" x14ac:dyDescent="0.35">
      <c r="A79" s="1" t="s">
        <v>321</v>
      </c>
      <c r="B79" s="5">
        <v>2023</v>
      </c>
      <c r="G79" s="5" t="s">
        <v>228</v>
      </c>
      <c r="H79" s="5" t="s">
        <v>58</v>
      </c>
      <c r="J79" s="70" t="s">
        <v>320</v>
      </c>
      <c r="K79" s="4" t="s">
        <v>45</v>
      </c>
      <c r="L79" s="8" t="s">
        <v>97</v>
      </c>
      <c r="M79" s="5">
        <v>48</v>
      </c>
      <c r="O79" s="45">
        <v>10000</v>
      </c>
      <c r="P79" s="45">
        <v>10000</v>
      </c>
      <c r="Q79" s="7">
        <v>20000</v>
      </c>
      <c r="R79" s="6">
        <f>SUM(O79:Q79)</f>
        <v>40000</v>
      </c>
      <c r="S79" s="52"/>
      <c r="T79" s="52"/>
    </row>
    <row r="80" spans="1:20" s="49" customFormat="1" x14ac:dyDescent="0.35">
      <c r="A80" t="s">
        <v>323</v>
      </c>
      <c r="B80" s="5">
        <v>2023</v>
      </c>
      <c r="G80" s="5" t="s">
        <v>228</v>
      </c>
      <c r="H80" s="5" t="s">
        <v>58</v>
      </c>
      <c r="J80" s="70" t="s">
        <v>322</v>
      </c>
      <c r="K80" s="4" t="s">
        <v>45</v>
      </c>
      <c r="L80" s="8" t="s">
        <v>97</v>
      </c>
      <c r="M80" s="5">
        <v>12</v>
      </c>
      <c r="O80" s="45">
        <v>2000</v>
      </c>
      <c r="P80" s="45"/>
      <c r="Q80" s="7"/>
      <c r="R80" s="6">
        <f t="shared" ref="R80:R87" si="3">SUM(O80:Q80)</f>
        <v>2000</v>
      </c>
      <c r="S80" s="52"/>
      <c r="T80" s="52"/>
    </row>
    <row r="81" spans="1:20" s="49" customFormat="1" x14ac:dyDescent="0.35">
      <c r="A81" t="s">
        <v>325</v>
      </c>
      <c r="B81" s="5">
        <v>2023</v>
      </c>
      <c r="G81" s="5" t="s">
        <v>228</v>
      </c>
      <c r="H81" s="5" t="s">
        <v>58</v>
      </c>
      <c r="J81" s="66" t="s">
        <v>324</v>
      </c>
      <c r="K81" s="4" t="s">
        <v>45</v>
      </c>
      <c r="L81" s="8" t="s">
        <v>74</v>
      </c>
      <c r="M81" s="5">
        <v>12</v>
      </c>
      <c r="O81" s="45">
        <v>60000</v>
      </c>
      <c r="P81" s="45"/>
      <c r="Q81" s="7"/>
      <c r="R81" s="6">
        <f t="shared" si="3"/>
        <v>60000</v>
      </c>
      <c r="S81" s="52"/>
      <c r="T81" s="52"/>
    </row>
    <row r="82" spans="1:20" s="49" customFormat="1" ht="31" x14ac:dyDescent="0.35">
      <c r="A82" t="s">
        <v>327</v>
      </c>
      <c r="B82" s="5">
        <v>2023</v>
      </c>
      <c r="G82" s="5" t="s">
        <v>228</v>
      </c>
      <c r="H82" s="5" t="s">
        <v>58</v>
      </c>
      <c r="J82" s="66" t="s">
        <v>326</v>
      </c>
      <c r="K82" s="4" t="s">
        <v>45</v>
      </c>
      <c r="L82" s="8" t="s">
        <v>97</v>
      </c>
      <c r="M82" s="5">
        <v>36</v>
      </c>
      <c r="O82" s="45">
        <v>4500</v>
      </c>
      <c r="P82" s="45">
        <v>4500</v>
      </c>
      <c r="Q82" s="7">
        <v>4500</v>
      </c>
      <c r="R82" s="6">
        <f t="shared" si="3"/>
        <v>13500</v>
      </c>
      <c r="S82" s="52"/>
      <c r="T82" s="52"/>
    </row>
    <row r="83" spans="1:20" s="49" customFormat="1" x14ac:dyDescent="0.35">
      <c r="A83" t="s">
        <v>329</v>
      </c>
      <c r="B83" s="5">
        <v>2023</v>
      </c>
      <c r="G83" s="5" t="s">
        <v>228</v>
      </c>
      <c r="H83" s="5" t="s">
        <v>58</v>
      </c>
      <c r="J83" t="s">
        <v>328</v>
      </c>
      <c r="K83" s="4" t="s">
        <v>45</v>
      </c>
      <c r="L83" s="8" t="s">
        <v>242</v>
      </c>
      <c r="M83" s="5">
        <v>48</v>
      </c>
      <c r="O83" s="45">
        <v>1500</v>
      </c>
      <c r="P83" s="45">
        <v>1500</v>
      </c>
      <c r="Q83" s="7">
        <v>3000</v>
      </c>
      <c r="R83" s="6">
        <f t="shared" si="3"/>
        <v>6000</v>
      </c>
      <c r="S83" s="52"/>
      <c r="T83" s="52"/>
    </row>
    <row r="84" spans="1:20" s="49" customFormat="1" x14ac:dyDescent="0.35">
      <c r="A84" t="s">
        <v>331</v>
      </c>
      <c r="B84" s="5">
        <v>2023</v>
      </c>
      <c r="G84" s="5" t="s">
        <v>228</v>
      </c>
      <c r="H84" s="5" t="s">
        <v>58</v>
      </c>
      <c r="J84" t="s">
        <v>330</v>
      </c>
      <c r="K84" s="4" t="s">
        <v>45</v>
      </c>
      <c r="L84" s="8" t="s">
        <v>74</v>
      </c>
      <c r="M84" s="5">
        <v>48</v>
      </c>
      <c r="O84" s="45">
        <v>56000</v>
      </c>
      <c r="P84" s="45">
        <v>54000</v>
      </c>
      <c r="Q84" s="7">
        <v>108000</v>
      </c>
      <c r="R84" s="6">
        <f t="shared" si="3"/>
        <v>218000</v>
      </c>
      <c r="S84" s="52"/>
      <c r="T84" s="52"/>
    </row>
    <row r="85" spans="1:20" s="49" customFormat="1" x14ac:dyDescent="0.35">
      <c r="A85" t="s">
        <v>333</v>
      </c>
      <c r="B85" s="5">
        <v>2023</v>
      </c>
      <c r="G85" s="5" t="s">
        <v>228</v>
      </c>
      <c r="H85" s="5" t="s">
        <v>58</v>
      </c>
      <c r="J85" t="s">
        <v>332</v>
      </c>
      <c r="K85" s="4" t="s">
        <v>45</v>
      </c>
      <c r="L85" s="8" t="s">
        <v>74</v>
      </c>
      <c r="M85" s="5">
        <v>36</v>
      </c>
      <c r="O85" s="45">
        <v>10000</v>
      </c>
      <c r="P85" s="45">
        <v>10000</v>
      </c>
      <c r="Q85" s="7">
        <v>10000</v>
      </c>
      <c r="R85" s="6">
        <f t="shared" si="3"/>
        <v>30000</v>
      </c>
      <c r="S85" s="52"/>
      <c r="T85" s="52"/>
    </row>
    <row r="86" spans="1:20" s="49" customFormat="1" x14ac:dyDescent="0.35">
      <c r="A86" t="s">
        <v>334</v>
      </c>
      <c r="B86" s="5">
        <v>2023</v>
      </c>
      <c r="G86" s="5" t="s">
        <v>228</v>
      </c>
      <c r="H86" s="5" t="s">
        <v>58</v>
      </c>
      <c r="J86" t="s">
        <v>345</v>
      </c>
      <c r="K86" s="4" t="s">
        <v>45</v>
      </c>
      <c r="L86" s="8" t="s">
        <v>74</v>
      </c>
      <c r="M86" s="5">
        <v>36</v>
      </c>
      <c r="O86" s="45">
        <v>10000</v>
      </c>
      <c r="P86" s="45">
        <v>10000</v>
      </c>
      <c r="Q86" s="7">
        <v>10000</v>
      </c>
      <c r="R86" s="6">
        <f t="shared" si="3"/>
        <v>30000</v>
      </c>
      <c r="S86" s="52"/>
      <c r="T86" s="52"/>
    </row>
    <row r="87" spans="1:20" s="49" customFormat="1" x14ac:dyDescent="0.35">
      <c r="A87" t="s">
        <v>336</v>
      </c>
      <c r="B87" s="5">
        <v>2023</v>
      </c>
      <c r="G87" s="5" t="s">
        <v>228</v>
      </c>
      <c r="H87" s="5" t="s">
        <v>58</v>
      </c>
      <c r="J87" t="s">
        <v>335</v>
      </c>
      <c r="K87" s="4" t="s">
        <v>45</v>
      </c>
      <c r="L87" s="8" t="s">
        <v>74</v>
      </c>
      <c r="M87" s="5">
        <v>36</v>
      </c>
      <c r="O87" s="45">
        <v>4000</v>
      </c>
      <c r="P87" s="45">
        <v>4000</v>
      </c>
      <c r="Q87" s="7">
        <v>4000</v>
      </c>
      <c r="R87" s="6">
        <f t="shared" si="3"/>
        <v>12000</v>
      </c>
      <c r="S87" s="52"/>
      <c r="T87" s="52"/>
    </row>
    <row r="88" spans="1:20" s="49" customFormat="1" x14ac:dyDescent="0.35">
      <c r="A88" t="s">
        <v>338</v>
      </c>
      <c r="B88" s="5">
        <v>2023</v>
      </c>
      <c r="G88" s="5" t="s">
        <v>228</v>
      </c>
      <c r="H88" s="5" t="s">
        <v>58</v>
      </c>
      <c r="J88" t="s">
        <v>337</v>
      </c>
      <c r="K88" s="4" t="s">
        <v>45</v>
      </c>
      <c r="L88" s="8" t="s">
        <v>266</v>
      </c>
      <c r="M88" s="5">
        <v>12</v>
      </c>
      <c r="O88" s="45">
        <v>10000</v>
      </c>
      <c r="P88" s="45"/>
      <c r="Q88" s="7"/>
      <c r="R88" s="6">
        <f>SUM(O88)</f>
        <v>10000</v>
      </c>
      <c r="S88" s="52"/>
      <c r="T88" s="52"/>
    </row>
    <row r="89" spans="1:20" s="49" customFormat="1" x14ac:dyDescent="0.35">
      <c r="A89" t="s">
        <v>340</v>
      </c>
      <c r="B89" s="5">
        <v>2023</v>
      </c>
      <c r="G89" s="5" t="s">
        <v>228</v>
      </c>
      <c r="H89" s="5" t="s">
        <v>58</v>
      </c>
      <c r="J89" t="s">
        <v>339</v>
      </c>
      <c r="K89" s="4" t="s">
        <v>45</v>
      </c>
      <c r="L89" s="8" t="s">
        <v>255</v>
      </c>
      <c r="M89" s="5">
        <v>24</v>
      </c>
      <c r="O89" s="45">
        <v>15000</v>
      </c>
      <c r="P89" s="45">
        <v>15000</v>
      </c>
      <c r="Q89" s="7"/>
      <c r="R89" s="6">
        <f>SUM(O89:Q90)</f>
        <v>45000</v>
      </c>
      <c r="S89" s="52"/>
      <c r="T89" s="52"/>
    </row>
    <row r="90" spans="1:20" s="49" customFormat="1" x14ac:dyDescent="0.35">
      <c r="A90" s="71" t="s">
        <v>342</v>
      </c>
      <c r="B90" s="5">
        <v>2023</v>
      </c>
      <c r="G90" s="5" t="s">
        <v>228</v>
      </c>
      <c r="H90" s="5" t="s">
        <v>58</v>
      </c>
      <c r="J90" s="71" t="s">
        <v>341</v>
      </c>
      <c r="K90" s="4" t="s">
        <v>45</v>
      </c>
      <c r="L90" s="8" t="s">
        <v>74</v>
      </c>
      <c r="M90" s="5">
        <v>12</v>
      </c>
      <c r="O90" s="45">
        <v>15000</v>
      </c>
      <c r="P90" s="51"/>
      <c r="Q90" s="51"/>
      <c r="R90" s="6">
        <f>SUM(O90:Q90)</f>
        <v>15000</v>
      </c>
      <c r="S90" s="52"/>
      <c r="T90" s="52"/>
    </row>
    <row r="91" spans="1:20" s="49" customFormat="1" x14ac:dyDescent="0.35">
      <c r="A91" s="71" t="s">
        <v>349</v>
      </c>
      <c r="B91" s="5">
        <v>2023</v>
      </c>
      <c r="G91" s="5" t="s">
        <v>228</v>
      </c>
      <c r="H91" s="5" t="s">
        <v>58</v>
      </c>
      <c r="J91" s="71" t="s">
        <v>343</v>
      </c>
      <c r="K91" s="4" t="s">
        <v>45</v>
      </c>
      <c r="L91" s="8" t="s">
        <v>97</v>
      </c>
      <c r="M91" s="5">
        <v>12</v>
      </c>
      <c r="O91" s="45">
        <v>6500</v>
      </c>
      <c r="P91" s="51"/>
      <c r="Q91" s="51"/>
      <c r="R91" s="6">
        <v>6500</v>
      </c>
      <c r="S91" s="52"/>
      <c r="T91" s="52"/>
    </row>
    <row r="92" spans="1:20" s="49" customFormat="1" x14ac:dyDescent="0.35">
      <c r="A92" s="71"/>
      <c r="B92" s="50"/>
      <c r="G92" s="5"/>
      <c r="H92" s="5"/>
      <c r="J92" s="54"/>
      <c r="K92" s="53"/>
      <c r="M92" s="50"/>
      <c r="O92" s="55"/>
      <c r="P92" s="51"/>
      <c r="Q92" s="51"/>
      <c r="R92" s="52"/>
      <c r="S92" s="52"/>
      <c r="T92" s="52"/>
    </row>
    <row r="93" spans="1:20" s="49" customFormat="1" x14ac:dyDescent="0.35">
      <c r="A93" s="71"/>
      <c r="B93" s="50"/>
      <c r="G93" s="5"/>
      <c r="H93" s="5"/>
      <c r="J93" s="54"/>
      <c r="K93" s="53"/>
      <c r="M93" s="50"/>
      <c r="O93" s="55"/>
      <c r="P93" s="51"/>
      <c r="Q93" s="51"/>
      <c r="R93" s="52"/>
      <c r="S93" s="52"/>
      <c r="T93" s="52"/>
    </row>
    <row r="94" spans="1:20" s="49" customFormat="1" x14ac:dyDescent="0.35">
      <c r="H94" s="56"/>
      <c r="J94" s="68"/>
      <c r="M94" s="50"/>
      <c r="O94" s="57"/>
      <c r="Q94" s="65"/>
    </row>
    <row r="95" spans="1:20" x14ac:dyDescent="0.35">
      <c r="A95" s="58" t="s">
        <v>34</v>
      </c>
      <c r="P95" s="64"/>
    </row>
    <row r="96" spans="1:20" x14ac:dyDescent="0.35">
      <c r="A96" s="58" t="s">
        <v>35</v>
      </c>
    </row>
    <row r="97" spans="1:6" x14ac:dyDescent="0.35">
      <c r="A97" s="60" t="s">
        <v>70</v>
      </c>
    </row>
    <row r="98" spans="1:6" x14ac:dyDescent="0.35">
      <c r="A98" s="60" t="s">
        <v>36</v>
      </c>
    </row>
    <row r="99" spans="1:6" x14ac:dyDescent="0.35">
      <c r="A99" s="60" t="s">
        <v>37</v>
      </c>
    </row>
    <row r="100" spans="1:6" x14ac:dyDescent="0.35">
      <c r="A100" s="60" t="s">
        <v>38</v>
      </c>
    </row>
    <row r="101" spans="1:6" x14ac:dyDescent="0.35">
      <c r="A101" s="60" t="s">
        <v>39</v>
      </c>
    </row>
    <row r="102" spans="1:6" x14ac:dyDescent="0.35">
      <c r="A102" s="60" t="s">
        <v>40</v>
      </c>
    </row>
    <row r="103" spans="1:6" x14ac:dyDescent="0.35">
      <c r="A103" s="60" t="s">
        <v>41</v>
      </c>
    </row>
    <row r="104" spans="1:6" x14ac:dyDescent="0.35">
      <c r="A104" s="60" t="s">
        <v>42</v>
      </c>
    </row>
    <row r="105" spans="1:6" x14ac:dyDescent="0.35">
      <c r="A105" s="60" t="s">
        <v>43</v>
      </c>
    </row>
    <row r="106" spans="1:6" x14ac:dyDescent="0.35">
      <c r="A106" s="60" t="s">
        <v>44</v>
      </c>
    </row>
    <row r="107" spans="1:6" x14ac:dyDescent="0.35">
      <c r="A107" s="60" t="s">
        <v>68</v>
      </c>
    </row>
    <row r="109" spans="1:6" x14ac:dyDescent="0.35">
      <c r="A109" s="8" t="s">
        <v>56</v>
      </c>
      <c r="C109" s="8" t="s">
        <v>57</v>
      </c>
      <c r="E109" s="8" t="s">
        <v>60</v>
      </c>
      <c r="F109" s="8" t="s">
        <v>61</v>
      </c>
    </row>
    <row r="110" spans="1:6" x14ac:dyDescent="0.35">
      <c r="A110" s="8">
        <v>2022</v>
      </c>
      <c r="C110" s="8" t="s">
        <v>58</v>
      </c>
      <c r="E110" s="61" t="s">
        <v>63</v>
      </c>
      <c r="F110" s="8" t="s">
        <v>62</v>
      </c>
    </row>
    <row r="111" spans="1:6" x14ac:dyDescent="0.35">
      <c r="A111" s="8">
        <v>2023</v>
      </c>
      <c r="C111" s="8" t="s">
        <v>59</v>
      </c>
      <c r="E111" s="61" t="s">
        <v>64</v>
      </c>
      <c r="F111" s="8" t="s">
        <v>65</v>
      </c>
    </row>
    <row r="113" spans="1:1" x14ac:dyDescent="0.35">
      <c r="A113" s="62" t="s">
        <v>22</v>
      </c>
    </row>
    <row r="114" spans="1:1" x14ac:dyDescent="0.35">
      <c r="A114" s="60" t="s">
        <v>46</v>
      </c>
    </row>
    <row r="115" spans="1:1" x14ac:dyDescent="0.35">
      <c r="A115" s="60" t="s">
        <v>45</v>
      </c>
    </row>
    <row r="116" spans="1:1" x14ac:dyDescent="0.35">
      <c r="A116" s="60" t="s">
        <v>23</v>
      </c>
    </row>
    <row r="117" spans="1:1" x14ac:dyDescent="0.35">
      <c r="A117" s="60"/>
    </row>
    <row r="118" spans="1:1" x14ac:dyDescent="0.35">
      <c r="A118" s="62" t="s">
        <v>24</v>
      </c>
    </row>
    <row r="119" spans="1:1" x14ac:dyDescent="0.35">
      <c r="A119" s="60" t="s">
        <v>25</v>
      </c>
    </row>
    <row r="120" spans="1:1" x14ac:dyDescent="0.35">
      <c r="A120" s="60" t="s">
        <v>67</v>
      </c>
    </row>
    <row r="121" spans="1:1" x14ac:dyDescent="0.35">
      <c r="A121" s="60" t="s">
        <v>66</v>
      </c>
    </row>
    <row r="122" spans="1:1" x14ac:dyDescent="0.35">
      <c r="A122" s="60" t="s">
        <v>26</v>
      </c>
    </row>
    <row r="123" spans="1:1" x14ac:dyDescent="0.35">
      <c r="A123" s="60" t="s">
        <v>27</v>
      </c>
    </row>
    <row r="124" spans="1:1" x14ac:dyDescent="0.35">
      <c r="A124" s="60" t="s">
        <v>28</v>
      </c>
    </row>
    <row r="125" spans="1:1" x14ac:dyDescent="0.35">
      <c r="A125" s="60" t="s">
        <v>29</v>
      </c>
    </row>
    <row r="126" spans="1:1" x14ac:dyDescent="0.35">
      <c r="A126" s="60"/>
    </row>
    <row r="127" spans="1:1" x14ac:dyDescent="0.35">
      <c r="A127" s="62" t="s">
        <v>30</v>
      </c>
    </row>
    <row r="128" spans="1:1" x14ac:dyDescent="0.35">
      <c r="A128" s="60" t="s">
        <v>51</v>
      </c>
    </row>
    <row r="129" spans="1:1" x14ac:dyDescent="0.35">
      <c r="A129" s="60" t="s">
        <v>47</v>
      </c>
    </row>
    <row r="130" spans="1:1" x14ac:dyDescent="0.35">
      <c r="A130" s="60" t="s">
        <v>48</v>
      </c>
    </row>
    <row r="131" spans="1:1" x14ac:dyDescent="0.35">
      <c r="A131" s="60" t="s">
        <v>49</v>
      </c>
    </row>
    <row r="132" spans="1:1" x14ac:dyDescent="0.35">
      <c r="A132" s="60" t="s">
        <v>50</v>
      </c>
    </row>
    <row r="133" spans="1:1" x14ac:dyDescent="0.35">
      <c r="A133" s="60"/>
    </row>
    <row r="134" spans="1:1" x14ac:dyDescent="0.35">
      <c r="A134" s="62" t="s">
        <v>31</v>
      </c>
    </row>
    <row r="135" spans="1:1" x14ac:dyDescent="0.35">
      <c r="A135" s="60" t="s">
        <v>32</v>
      </c>
    </row>
    <row r="136" spans="1:1" x14ac:dyDescent="0.35">
      <c r="A136" s="60" t="s">
        <v>33</v>
      </c>
    </row>
    <row r="137" spans="1:1" x14ac:dyDescent="0.35">
      <c r="A137" s="60" t="s">
        <v>53</v>
      </c>
    </row>
    <row r="138" spans="1:1" x14ac:dyDescent="0.35">
      <c r="A138" s="8" t="s">
        <v>52</v>
      </c>
    </row>
  </sheetData>
  <mergeCells count="22">
    <mergeCell ref="W2:W4"/>
    <mergeCell ref="I2:I4"/>
    <mergeCell ref="H2:H4"/>
    <mergeCell ref="G2:G4"/>
    <mergeCell ref="F2:F4"/>
    <mergeCell ref="O2:T2"/>
    <mergeCell ref="R3:R4"/>
    <mergeCell ref="Q3:Q4"/>
    <mergeCell ref="P3:P4"/>
    <mergeCell ref="O3:O4"/>
    <mergeCell ref="J2:J4"/>
    <mergeCell ref="C2:C4"/>
    <mergeCell ref="B2:B4"/>
    <mergeCell ref="A2:A4"/>
    <mergeCell ref="U2:V3"/>
    <mergeCell ref="E2:E4"/>
    <mergeCell ref="D2:D4"/>
    <mergeCell ref="S3:T3"/>
    <mergeCell ref="N2:N4"/>
    <mergeCell ref="M2:M4"/>
    <mergeCell ref="L2:L4"/>
    <mergeCell ref="K2:K4"/>
  </mergeCells>
  <phoneticPr fontId="3" type="noConversion"/>
  <dataValidations count="5">
    <dataValidation type="list" allowBlank="1" showInputMessage="1" showErrorMessage="1" sqref="H5:H93" xr:uid="{00000000-0002-0000-0000-000000000000}">
      <formula1>$C$110:$C$111</formula1>
    </dataValidation>
    <dataValidation type="list" allowBlank="1" showInputMessage="1" showErrorMessage="1" sqref="K5:K93" xr:uid="{00000000-0002-0000-0000-000001000000}">
      <formula1>$A$114:$A$116</formula1>
    </dataValidation>
    <dataValidation type="list" allowBlank="1" showInputMessage="1" showErrorMessage="1" sqref="U5:U93" xr:uid="{00000000-0002-0000-0000-000002000000}">
      <formula1>$E$110:$E$111</formula1>
    </dataValidation>
    <dataValidation type="list" allowBlank="1" showInputMessage="1" showErrorMessage="1" sqref="V5:V93" xr:uid="{00000000-0002-0000-0000-000003000000}">
      <formula1>$F$110:$F$111</formula1>
    </dataValidation>
    <dataValidation type="list" allowBlank="1" showInputMessage="1" showErrorMessage="1" sqref="B5:B93" xr:uid="{00000000-0002-0000-0000-000004000000}">
      <formula1>$A$110:$A$111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0"/>
  <sheetViews>
    <sheetView workbookViewId="0">
      <selection activeCell="B23" sqref="B23"/>
    </sheetView>
  </sheetViews>
  <sheetFormatPr defaultColWidth="11" defaultRowHeight="15.5" x14ac:dyDescent="0.35"/>
  <cols>
    <col min="1" max="1" width="7" customWidth="1"/>
    <col min="2" max="2" width="52" bestFit="1" customWidth="1"/>
    <col min="3" max="3" width="21.1640625" bestFit="1" customWidth="1"/>
    <col min="4" max="4" width="13.83203125" customWidth="1"/>
    <col min="5" max="5" width="27.9140625" customWidth="1"/>
    <col min="6" max="6" width="15.08203125" bestFit="1" customWidth="1"/>
  </cols>
  <sheetData>
    <row r="1" spans="1:6" x14ac:dyDescent="0.35">
      <c r="E1" t="s">
        <v>113</v>
      </c>
      <c r="F1" t="s">
        <v>173</v>
      </c>
    </row>
    <row r="2" spans="1:6" s="42" customFormat="1" x14ac:dyDescent="0.35">
      <c r="A2" s="42">
        <v>75000</v>
      </c>
      <c r="B2" s="42" t="s">
        <v>182</v>
      </c>
      <c r="C2" s="42" t="s">
        <v>103</v>
      </c>
      <c r="D2" s="42" t="s">
        <v>124</v>
      </c>
      <c r="E2" s="42" t="s">
        <v>116</v>
      </c>
    </row>
    <row r="3" spans="1:6" x14ac:dyDescent="0.35">
      <c r="A3">
        <v>36600</v>
      </c>
      <c r="B3" t="s">
        <v>104</v>
      </c>
      <c r="C3" t="s">
        <v>105</v>
      </c>
      <c r="D3" t="s">
        <v>183</v>
      </c>
      <c r="E3" t="s">
        <v>117</v>
      </c>
    </row>
    <row r="4" spans="1:6" x14ac:dyDescent="0.35">
      <c r="A4">
        <v>15427</v>
      </c>
      <c r="B4" t="s">
        <v>176</v>
      </c>
      <c r="C4" t="s">
        <v>99</v>
      </c>
      <c r="D4" t="s">
        <v>102</v>
      </c>
      <c r="E4" t="s">
        <v>114</v>
      </c>
    </row>
    <row r="5" spans="1:6" x14ac:dyDescent="0.35">
      <c r="A5">
        <v>14500</v>
      </c>
      <c r="B5" t="s">
        <v>100</v>
      </c>
      <c r="C5" t="s">
        <v>101</v>
      </c>
      <c r="D5" t="s">
        <v>102</v>
      </c>
      <c r="E5" t="s">
        <v>115</v>
      </c>
    </row>
    <row r="6" spans="1:6" x14ac:dyDescent="0.35">
      <c r="A6">
        <v>48800</v>
      </c>
      <c r="B6" t="s">
        <v>106</v>
      </c>
      <c r="C6" t="s">
        <v>107</v>
      </c>
      <c r="D6" t="s">
        <v>108</v>
      </c>
      <c r="E6" t="s">
        <v>118</v>
      </c>
    </row>
    <row r="7" spans="1:6" x14ac:dyDescent="0.35">
      <c r="A7">
        <v>18300</v>
      </c>
      <c r="B7" t="s">
        <v>109</v>
      </c>
      <c r="C7" t="s">
        <v>110</v>
      </c>
      <c r="D7" t="s">
        <v>108</v>
      </c>
      <c r="E7" t="s">
        <v>119</v>
      </c>
    </row>
    <row r="8" spans="1:6" x14ac:dyDescent="0.35">
      <c r="A8">
        <v>15427</v>
      </c>
      <c r="B8" t="s">
        <v>178</v>
      </c>
      <c r="C8" t="s">
        <v>110</v>
      </c>
      <c r="D8" t="s">
        <v>108</v>
      </c>
      <c r="E8" t="s">
        <v>179</v>
      </c>
    </row>
    <row r="9" spans="1:6" x14ac:dyDescent="0.35">
      <c r="A9">
        <v>44530</v>
      </c>
      <c r="B9" t="s">
        <v>180</v>
      </c>
      <c r="C9" t="s">
        <v>105</v>
      </c>
      <c r="E9" t="s">
        <v>181</v>
      </c>
    </row>
    <row r="10" spans="1:6" s="42" customFormat="1" x14ac:dyDescent="0.35">
      <c r="A10" s="42">
        <v>240000</v>
      </c>
      <c r="B10" s="42" t="s">
        <v>111</v>
      </c>
      <c r="C10" s="42" t="s">
        <v>112</v>
      </c>
      <c r="D10" s="42" t="s">
        <v>124</v>
      </c>
      <c r="E10" s="42" t="s">
        <v>120</v>
      </c>
    </row>
    <row r="11" spans="1:6" s="1" customFormat="1" x14ac:dyDescent="0.35"/>
    <row r="13" spans="1:6" s="43" customFormat="1" x14ac:dyDescent="0.35">
      <c r="A13" s="43">
        <v>20000</v>
      </c>
      <c r="B13" s="43" t="s">
        <v>121</v>
      </c>
      <c r="C13" s="43" t="s">
        <v>123</v>
      </c>
      <c r="D13" s="43" t="s">
        <v>124</v>
      </c>
    </row>
    <row r="14" spans="1:6" s="43" customFormat="1" x14ac:dyDescent="0.35">
      <c r="A14" s="43">
        <v>20000</v>
      </c>
      <c r="B14" s="43" t="s">
        <v>169</v>
      </c>
      <c r="C14" s="43" t="s">
        <v>122</v>
      </c>
      <c r="D14" s="43" t="s">
        <v>124</v>
      </c>
    </row>
    <row r="15" spans="1:6" x14ac:dyDescent="0.35">
      <c r="A15">
        <v>25000</v>
      </c>
      <c r="B15" t="s">
        <v>185</v>
      </c>
      <c r="C15" t="s">
        <v>171</v>
      </c>
      <c r="D15" t="s">
        <v>108</v>
      </c>
    </row>
    <row r="16" spans="1:6" x14ac:dyDescent="0.35">
      <c r="A16">
        <v>5000</v>
      </c>
      <c r="B16" t="s">
        <v>126</v>
      </c>
      <c r="C16" t="s">
        <v>125</v>
      </c>
      <c r="D16" t="s">
        <v>108</v>
      </c>
    </row>
    <row r="17" spans="1:5" s="43" customFormat="1" x14ac:dyDescent="0.35">
      <c r="A17" s="43">
        <v>30000</v>
      </c>
      <c r="B17" s="43" t="s">
        <v>186</v>
      </c>
      <c r="C17" s="43" t="s">
        <v>174</v>
      </c>
      <c r="D17" s="43" t="s">
        <v>124</v>
      </c>
    </row>
    <row r="18" spans="1:5" s="42" customFormat="1" x14ac:dyDescent="0.35">
      <c r="A18" s="42">
        <v>40000</v>
      </c>
      <c r="B18" s="42" t="s">
        <v>170</v>
      </c>
      <c r="C18" s="42" t="s">
        <v>177</v>
      </c>
      <c r="D18" s="42" t="s">
        <v>124</v>
      </c>
      <c r="E18" s="42" t="s">
        <v>184</v>
      </c>
    </row>
    <row r="19" spans="1:5" x14ac:dyDescent="0.35">
      <c r="A19">
        <v>5000</v>
      </c>
      <c r="B19" t="s">
        <v>175</v>
      </c>
      <c r="C19" t="s">
        <v>110</v>
      </c>
      <c r="D19" t="s">
        <v>108</v>
      </c>
    </row>
    <row r="20" spans="1:5" x14ac:dyDescent="0.35">
      <c r="A20" s="41" t="s">
        <v>108</v>
      </c>
      <c r="B20" t="s">
        <v>172</v>
      </c>
      <c r="C20" t="s">
        <v>125</v>
      </c>
      <c r="D20" t="s">
        <v>108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7"/>
  <sheetViews>
    <sheetView workbookViewId="0">
      <selection sqref="A1:H17"/>
    </sheetView>
  </sheetViews>
  <sheetFormatPr defaultRowHeight="15.5" x14ac:dyDescent="0.35"/>
  <cols>
    <col min="2" max="2" width="12.4140625" customWidth="1"/>
  </cols>
  <sheetData>
    <row r="1" spans="1:8" ht="16" thickBot="1" x14ac:dyDescent="0.4">
      <c r="A1" s="74" t="s">
        <v>127</v>
      </c>
      <c r="B1" s="75"/>
      <c r="C1" s="75"/>
      <c r="D1" s="75"/>
      <c r="E1" s="75"/>
      <c r="F1" s="75"/>
      <c r="G1" s="75"/>
      <c r="H1" s="76"/>
    </row>
    <row r="2" spans="1:8" ht="16" thickBot="1" x14ac:dyDescent="0.4">
      <c r="A2" s="77" t="s">
        <v>128</v>
      </c>
      <c r="B2" s="77" t="s">
        <v>129</v>
      </c>
      <c r="C2" s="74" t="s">
        <v>130</v>
      </c>
      <c r="D2" s="75"/>
      <c r="E2" s="76"/>
      <c r="F2" s="79" t="s">
        <v>131</v>
      </c>
      <c r="G2" s="77" t="s">
        <v>132</v>
      </c>
      <c r="H2" s="77" t="s">
        <v>133</v>
      </c>
    </row>
    <row r="3" spans="1:8" ht="16" thickBot="1" x14ac:dyDescent="0.4">
      <c r="A3" s="78"/>
      <c r="B3" s="78"/>
      <c r="C3" s="10" t="s">
        <v>134</v>
      </c>
      <c r="D3" s="10" t="s">
        <v>135</v>
      </c>
      <c r="E3" s="10" t="s">
        <v>136</v>
      </c>
      <c r="F3" s="80"/>
      <c r="G3" s="78"/>
      <c r="H3" s="78"/>
    </row>
    <row r="4" spans="1:8" ht="16" thickBot="1" x14ac:dyDescent="0.4">
      <c r="A4" s="11"/>
      <c r="B4" s="12" t="s">
        <v>137</v>
      </c>
      <c r="C4" s="13"/>
      <c r="D4" s="13"/>
      <c r="E4" s="13"/>
      <c r="F4" s="14"/>
      <c r="G4" s="14"/>
      <c r="H4" s="14"/>
    </row>
    <row r="5" spans="1:8" ht="30.5" thickBot="1" x14ac:dyDescent="0.4">
      <c r="A5" s="15">
        <v>1</v>
      </c>
      <c r="B5" s="16" t="s">
        <v>138</v>
      </c>
      <c r="C5" s="17"/>
      <c r="D5" s="17"/>
      <c r="E5" s="18" t="s">
        <v>139</v>
      </c>
      <c r="F5" s="17"/>
      <c r="G5" s="19" t="s">
        <v>139</v>
      </c>
      <c r="H5" s="20" t="s">
        <v>140</v>
      </c>
    </row>
    <row r="6" spans="1:8" ht="40.5" thickBot="1" x14ac:dyDescent="0.4">
      <c r="A6" s="21">
        <v>2</v>
      </c>
      <c r="B6" s="22" t="s">
        <v>141</v>
      </c>
      <c r="C6" s="24"/>
      <c r="D6" s="24"/>
      <c r="E6" s="24"/>
      <c r="F6" s="25" t="s">
        <v>142</v>
      </c>
      <c r="G6" s="26" t="s">
        <v>142</v>
      </c>
      <c r="H6" s="27" t="s">
        <v>143</v>
      </c>
    </row>
    <row r="7" spans="1:8" ht="120.5" thickBot="1" x14ac:dyDescent="0.4">
      <c r="A7" s="21">
        <v>3</v>
      </c>
      <c r="B7" s="22" t="s">
        <v>144</v>
      </c>
      <c r="C7" s="24"/>
      <c r="D7" s="25" t="s">
        <v>145</v>
      </c>
      <c r="E7" s="24"/>
      <c r="F7" s="24"/>
      <c r="G7" s="26" t="s">
        <v>145</v>
      </c>
      <c r="H7" s="28" t="s">
        <v>146</v>
      </c>
    </row>
    <row r="8" spans="1:8" ht="32" thickBot="1" x14ac:dyDescent="0.4">
      <c r="A8" s="29"/>
      <c r="B8" s="30" t="s">
        <v>147</v>
      </c>
      <c r="C8" s="31"/>
      <c r="D8" s="31"/>
      <c r="E8" s="31"/>
      <c r="F8" s="31"/>
      <c r="G8" s="32"/>
      <c r="H8" s="33"/>
    </row>
    <row r="9" spans="1:8" ht="30.5" thickBot="1" x14ac:dyDescent="0.4">
      <c r="A9" s="21">
        <v>4</v>
      </c>
      <c r="B9" s="22" t="s">
        <v>148</v>
      </c>
      <c r="C9" s="24"/>
      <c r="D9" s="24"/>
      <c r="E9" s="25" t="s">
        <v>149</v>
      </c>
      <c r="F9" s="24"/>
      <c r="G9" s="26" t="s">
        <v>149</v>
      </c>
      <c r="H9" s="27" t="s">
        <v>150</v>
      </c>
    </row>
    <row r="10" spans="1:8" ht="30.5" thickBot="1" x14ac:dyDescent="0.4">
      <c r="A10" s="21">
        <v>5</v>
      </c>
      <c r="B10" s="22" t="s">
        <v>151</v>
      </c>
      <c r="C10" s="24"/>
      <c r="D10" s="24"/>
      <c r="E10" s="25" t="s">
        <v>152</v>
      </c>
      <c r="F10" s="24"/>
      <c r="G10" s="26" t="s">
        <v>152</v>
      </c>
      <c r="H10" s="27" t="s">
        <v>153</v>
      </c>
    </row>
    <row r="11" spans="1:8" ht="40.5" thickBot="1" x14ac:dyDescent="0.4">
      <c r="A11" s="21">
        <v>6</v>
      </c>
      <c r="B11" s="22" t="s">
        <v>154</v>
      </c>
      <c r="C11" s="24"/>
      <c r="D11" s="23"/>
      <c r="E11" s="25" t="s">
        <v>155</v>
      </c>
      <c r="F11" s="24"/>
      <c r="G11" s="26" t="s">
        <v>155</v>
      </c>
      <c r="H11" s="27" t="s">
        <v>156</v>
      </c>
    </row>
    <row r="12" spans="1:8" ht="40.5" thickBot="1" x14ac:dyDescent="0.4">
      <c r="A12" s="21">
        <v>7</v>
      </c>
      <c r="B12" s="22" t="s">
        <v>157</v>
      </c>
      <c r="C12" s="24"/>
      <c r="D12" s="24"/>
      <c r="E12" s="25" t="s">
        <v>158</v>
      </c>
      <c r="F12" s="24"/>
      <c r="G12" s="26" t="s">
        <v>158</v>
      </c>
      <c r="H12" s="27" t="s">
        <v>156</v>
      </c>
    </row>
    <row r="13" spans="1:8" ht="16" thickBot="1" x14ac:dyDescent="0.4">
      <c r="A13" s="29"/>
      <c r="B13" s="34" t="s">
        <v>159</v>
      </c>
      <c r="C13" s="31"/>
      <c r="D13" s="31"/>
      <c r="E13" s="31"/>
      <c r="F13" s="31"/>
      <c r="G13" s="32"/>
      <c r="H13" s="33"/>
    </row>
    <row r="14" spans="1:8" ht="40.5" thickBot="1" x14ac:dyDescent="0.4">
      <c r="A14" s="35">
        <v>8</v>
      </c>
      <c r="B14" s="36" t="s">
        <v>160</v>
      </c>
      <c r="C14" s="37"/>
      <c r="D14" s="37"/>
      <c r="E14" s="37"/>
      <c r="F14" s="38" t="s">
        <v>161</v>
      </c>
      <c r="G14" s="39" t="s">
        <v>161</v>
      </c>
      <c r="H14" s="36" t="s">
        <v>162</v>
      </c>
    </row>
    <row r="15" spans="1:8" ht="16" thickBot="1" x14ac:dyDescent="0.4">
      <c r="A15" s="74" t="s">
        <v>163</v>
      </c>
      <c r="B15" s="75"/>
      <c r="C15" s="75"/>
      <c r="D15" s="75"/>
      <c r="E15" s="75"/>
      <c r="F15" s="75"/>
      <c r="G15" s="75"/>
      <c r="H15" s="76"/>
    </row>
    <row r="16" spans="1:8" ht="100.5" thickBot="1" x14ac:dyDescent="0.4">
      <c r="A16" s="40">
        <v>9</v>
      </c>
      <c r="B16" s="28" t="s">
        <v>164</v>
      </c>
      <c r="C16" s="24"/>
      <c r="D16" s="24"/>
      <c r="E16" s="24"/>
      <c r="F16" s="25" t="s">
        <v>165</v>
      </c>
      <c r="G16" s="26" t="s">
        <v>165</v>
      </c>
      <c r="H16" s="27" t="s">
        <v>166</v>
      </c>
    </row>
    <row r="17" spans="1:8" ht="16" thickBot="1" x14ac:dyDescent="0.4">
      <c r="A17" s="74" t="s">
        <v>167</v>
      </c>
      <c r="B17" s="76"/>
      <c r="C17" s="24"/>
      <c r="D17" s="24"/>
      <c r="E17" s="24"/>
      <c r="F17" s="24"/>
      <c r="G17" s="26" t="s">
        <v>168</v>
      </c>
      <c r="H17" s="24"/>
    </row>
  </sheetData>
  <mergeCells count="9">
    <mergeCell ref="A15:H15"/>
    <mergeCell ref="A17:B17"/>
    <mergeCell ref="A1:H1"/>
    <mergeCell ref="A2:A3"/>
    <mergeCell ref="B2:B3"/>
    <mergeCell ref="C2:E2"/>
    <mergeCell ref="F2:F3"/>
    <mergeCell ref="G2:G3"/>
    <mergeCell ref="H2:H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cristofori@lamma.rete.toscana.it</dc:creator>
  <cp:lastModifiedBy>Samuele Vatrano</cp:lastModifiedBy>
  <dcterms:created xsi:type="dcterms:W3CDTF">2021-03-30T06:53:52Z</dcterms:created>
  <dcterms:modified xsi:type="dcterms:W3CDTF">2022-12-19T07:14:12Z</dcterms:modified>
</cp:coreProperties>
</file>